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uyaxin\Desktop\IoT Core\PR_FAQ\Direct Ingest\Pricing Calculator\"/>
    </mc:Choice>
  </mc:AlternateContent>
  <bookViews>
    <workbookView xWindow="0" yWindow="0" windowWidth="19530" windowHeight="7590" tabRatio="500"/>
  </bookViews>
  <sheets>
    <sheet name="AWS IoT Pricing Calculator" sheetId="3" r:id="rId1"/>
  </sheets>
  <definedNames>
    <definedName name="Connected_droplist">'AWS IoT Pricing Calculator'!$R$33:$T$33</definedName>
    <definedName name="Devices_droplist" localSheetId="0">'AWS IoT Pricing Calculator'!$R$5:$T$5</definedName>
    <definedName name="_xlnm.Print_Area" localSheetId="0">'AWS IoT Pricing Calculator'!$C$2:$O$73</definedName>
    <definedName name="RegionList">'AWS IoT Pricing Calculator'!$S$79:$S$84</definedName>
    <definedName name="timeTable">#REF!</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Z69" i="3" l="1"/>
  <c r="Z68" i="3"/>
  <c r="Z46" i="3" l="1"/>
  <c r="Z45" i="3"/>
  <c r="AB45" i="3" s="1"/>
  <c r="AE45" i="3" s="1"/>
  <c r="Z43" i="3"/>
  <c r="Z42" i="3"/>
  <c r="Z34" i="3"/>
  <c r="S13" i="3"/>
  <c r="Q22" i="3" s="1"/>
  <c r="Z49" i="3" s="1"/>
  <c r="S12" i="3"/>
  <c r="Q21" i="3" s="1"/>
  <c r="Z48" i="3" s="1"/>
  <c r="S10" i="3"/>
  <c r="Q19" i="3" s="1"/>
  <c r="Z40" i="3" s="1"/>
  <c r="S11" i="3"/>
  <c r="Q20" i="3" s="1"/>
  <c r="Z41" i="3" s="1"/>
  <c r="Z22" i="3"/>
  <c r="Z38" i="3"/>
  <c r="AE46" i="3" l="1"/>
  <c r="Z37" i="3" l="1"/>
  <c r="AB37" i="3" s="1"/>
  <c r="AE37" i="3" s="1"/>
  <c r="AE38" i="3" s="1"/>
  <c r="Z35" i="3"/>
  <c r="Z21" i="3"/>
  <c r="AB20" i="3" s="1"/>
  <c r="Z18" i="3"/>
  <c r="Z17" i="3"/>
  <c r="Z12" i="3"/>
  <c r="S7" i="3"/>
  <c r="E35" i="3" l="1"/>
  <c r="Z9" i="3" l="1"/>
  <c r="AB67" i="3" s="1"/>
  <c r="AC67" i="3" s="1"/>
  <c r="I64" i="3" s="1"/>
  <c r="S17" i="3"/>
  <c r="S16" i="3"/>
  <c r="S15" i="3"/>
  <c r="Z65" i="3" s="1"/>
  <c r="S14" i="3"/>
  <c r="Z60" i="3" s="1"/>
  <c r="S9" i="3"/>
  <c r="E29" i="3"/>
  <c r="AB59" i="3" l="1"/>
  <c r="AB34" i="3"/>
  <c r="AB42" i="3"/>
  <c r="AE42" i="3" s="1"/>
  <c r="AE43" i="3" s="1"/>
  <c r="AK11" i="3"/>
  <c r="I9" i="3" s="1"/>
  <c r="AB16" i="3"/>
  <c r="AC16" i="3" s="1"/>
  <c r="AN9" i="3"/>
  <c r="AC20" i="3"/>
  <c r="AE34" i="3" l="1"/>
  <c r="AE35" i="3" s="1"/>
  <c r="AK33" i="3" s="1"/>
  <c r="I27" i="3" s="1"/>
  <c r="AN32" i="3"/>
  <c r="AC24" i="3"/>
  <c r="AN16" i="3" s="1"/>
  <c r="AN60" i="3"/>
  <c r="AC59" i="3"/>
  <c r="I55" i="3" s="1"/>
  <c r="AK58" i="3" l="1"/>
  <c r="AG28" i="3"/>
  <c r="AH28" i="3" s="1"/>
  <c r="AG30" i="3"/>
  <c r="AH30" i="3" s="1"/>
  <c r="AG29" i="3" l="1"/>
  <c r="AH29" i="3" s="1"/>
  <c r="AH31" i="3" s="1"/>
  <c r="AH32" i="3" s="1"/>
  <c r="AD16" i="3" s="1"/>
  <c r="AD20" i="3" l="1"/>
  <c r="AK14" i="3" s="1"/>
  <c r="I14" i="3" s="1"/>
  <c r="M7" i="3" l="1"/>
  <c r="M6" i="3" s="1"/>
  <c r="O6" i="3" l="1"/>
  <c r="O7" i="3"/>
</calcChain>
</file>

<file path=xl/sharedStrings.xml><?xml version="1.0" encoding="utf-8"?>
<sst xmlns="http://schemas.openxmlformats.org/spreadsheetml/2006/main" count="172" uniqueCount="128">
  <si>
    <t>Number of Devices</t>
  </si>
  <si>
    <t>Connectivity</t>
  </si>
  <si>
    <t>Messaging</t>
  </si>
  <si>
    <t>Messaging-MQTT</t>
  </si>
  <si>
    <t>Rules Engine</t>
  </si>
  <si>
    <t>Device Shadow</t>
  </si>
  <si>
    <t>Device Registry</t>
  </si>
  <si>
    <t>Mo. Messages</t>
  </si>
  <si>
    <t>$/MM</t>
  </si>
  <si>
    <t>Monthly Total</t>
  </si>
  <si>
    <t>Total Messages</t>
  </si>
  <si>
    <t>Fee</t>
  </si>
  <si>
    <t>Billed Msgs</t>
  </si>
  <si>
    <t>TOTAL</t>
  </si>
  <si>
    <t>Device Shadow/Device Registry</t>
  </si>
  <si>
    <t>Executions</t>
  </si>
  <si>
    <t>Executions + Actions Total</t>
  </si>
  <si>
    <t>Total Connections</t>
  </si>
  <si>
    <t>Extended Cost</t>
  </si>
  <si>
    <t>Message ASP/M</t>
  </si>
  <si>
    <t>% of time devices are connected to AWS IoT</t>
  </si>
  <si>
    <t>Messages/Device/Dy (excluding PINGs)</t>
  </si>
  <si>
    <t>Shadow/Registry Tot Requests</t>
  </si>
  <si>
    <t>Requests</t>
  </si>
  <si>
    <t>Public Monthly Price</t>
  </si>
  <si>
    <t>Monthly Total/Device</t>
  </si>
  <si>
    <t>AWS IoT Pricing Calculator Under New 12/1/17 Pricing</t>
  </si>
  <si>
    <t>Executions+Actions * 5KB inc</t>
  </si>
  <si>
    <t xml:space="preserve"> Rules Engine Executions * 5kb mult</t>
  </si>
  <si>
    <t># Devices</t>
  </si>
  <si>
    <t>Devices</t>
  </si>
  <si>
    <t>Rules</t>
  </si>
  <si>
    <t>Shadow</t>
  </si>
  <si>
    <t>Registry</t>
  </si>
  <si>
    <t>Month</t>
  </si>
  <si>
    <t>Year</t>
  </si>
  <si>
    <t>Connected</t>
  </si>
  <si>
    <t xml:space="preserve">Per device   </t>
  </si>
  <si>
    <t xml:space="preserve">Total   </t>
  </si>
  <si>
    <t>each device / day</t>
  </si>
  <si>
    <t xml:space="preserve">Devices are connected </t>
  </si>
  <si>
    <t xml:space="preserve">Each device exchanges </t>
  </si>
  <si>
    <t>Enter Values Below</t>
  </si>
  <si>
    <t>Average Message Size (Bytes)</t>
  </si>
  <si>
    <t>Operations/Device/Day</t>
  </si>
  <si>
    <t>Device Shadow Record Size (Bytes)</t>
  </si>
  <si>
    <t>Operations/Day</t>
  </si>
  <si>
    <t>Device Registry Record Size (Bytes)</t>
  </si>
  <si>
    <t>Annual Total</t>
  </si>
  <si>
    <t>Annual Total/Device</t>
  </si>
  <si>
    <t>Connections</t>
  </si>
  <si>
    <t>$</t>
  </si>
  <si>
    <r>
      <t>Estimated Price</t>
    </r>
    <r>
      <rPr>
        <sz val="12"/>
        <color theme="1"/>
        <rFont val="Calibri (Body)"/>
      </rPr>
      <t xml:space="preserve">    (USD)</t>
    </r>
  </si>
  <si>
    <t xml:space="preserve">Of the </t>
  </si>
  <si>
    <t>Each rule invokes</t>
  </si>
  <si>
    <t xml:space="preserve">  messages trigger a rule.</t>
  </si>
  <si>
    <t xml:space="preserve">  bytes per message.</t>
  </si>
  <si>
    <t xml:space="preserve">   of the time.</t>
  </si>
  <si>
    <t xml:space="preserve">The shadow for each device is read or written </t>
  </si>
  <si>
    <t>The registry for each device is read or written</t>
  </si>
  <si>
    <t xml:space="preserve">  times per day.</t>
  </si>
  <si>
    <t xml:space="preserve">  times per day. </t>
  </si>
  <si>
    <t xml:space="preserve">  bytes.</t>
  </si>
  <si>
    <t xml:space="preserve">  action(s).</t>
  </si>
  <si>
    <t xml:space="preserve">The size of each shadow record is </t>
  </si>
  <si>
    <t xml:space="preserve">The size of each registry record is </t>
  </si>
  <si>
    <t>US East (N. Virginia)</t>
  </si>
  <si>
    <t>US East (Ohio)</t>
  </si>
  <si>
    <t>US West (Oregon)</t>
  </si>
  <si>
    <t>EU (Ireland)</t>
  </si>
  <si>
    <t>EU (Frankfurt)</t>
  </si>
  <si>
    <t>EU (London)</t>
  </si>
  <si>
    <t>Asia Pacific (Sydney)</t>
  </si>
  <si>
    <t>Asia Pacific (Seoul)</t>
  </si>
  <si>
    <t>Asia Pacific (Tokyo)</t>
  </si>
  <si>
    <t>Asia Pacific (Singapore)</t>
  </si>
  <si>
    <t>Device Shadow/Registry</t>
  </si>
  <si>
    <t>Actions</t>
  </si>
  <si>
    <t>AWS Region</t>
  </si>
  <si>
    <t>Regional Premiums for Connectivity</t>
  </si>
  <si>
    <t>Regional Premiums for All Other Dimensions</t>
  </si>
  <si>
    <t>Asia Pacific (Mumbai)</t>
  </si>
  <si>
    <t>Price/Month</t>
  </si>
  <si>
    <t xml:space="preserve">Your application exchanges </t>
  </si>
  <si>
    <t>Device Messages</t>
  </si>
  <si>
    <t>Monthly Msgs</t>
  </si>
  <si>
    <t>HTTP Messages</t>
  </si>
  <si>
    <t>Daily Msgs</t>
  </si>
  <si>
    <t>Messages Size</t>
  </si>
  <si>
    <t>Metered Msgs</t>
  </si>
  <si>
    <t xml:space="preserve">Total </t>
  </si>
  <si>
    <t>Public Rates</t>
  </si>
  <si>
    <t>Public Price</t>
  </si>
  <si>
    <t xml:space="preserve"> HTTP messages per day with</t>
  </si>
  <si>
    <t xml:space="preserve">the Message Broker, with a size of </t>
  </si>
  <si>
    <t>AWS GovCloud (US)</t>
  </si>
  <si>
    <t>per device daily,</t>
  </si>
  <si>
    <t>by your application daily,</t>
  </si>
  <si>
    <t>Each device publishes</t>
  </si>
  <si>
    <t xml:space="preserve">Your application publishes </t>
  </si>
  <si>
    <t xml:space="preserve">  MQTT  messages per day to trigger a rule directly via</t>
  </si>
  <si>
    <t xml:space="preserve">  HTTP messages per day to trigger a rule directly via</t>
  </si>
  <si>
    <t xml:space="preserve">  MQTT  messages per day with</t>
  </si>
  <si>
    <t xml:space="preserve">  MQTT messages exchanged with the Message Broker</t>
  </si>
  <si>
    <t xml:space="preserve">  HTTP messages exchanged with the Message Broker </t>
  </si>
  <si>
    <t>Non Basic Ingest MQTT message size</t>
  </si>
  <si>
    <t>Non Basic Ingest HTTP message size</t>
  </si>
  <si>
    <t>Basic Ingest MQTT message size</t>
  </si>
  <si>
    <t>Basic Ingest HTTP message size</t>
  </si>
  <si>
    <t>Non-Basic Ingest Actions per Rule (MQTT)</t>
  </si>
  <si>
    <t>Non Basic Ingest Actions per Rule (HTTP Application)</t>
  </si>
  <si>
    <t>Non Basic Ingest Rules Triggered/Device/Day (MQTT )</t>
  </si>
  <si>
    <t>Non Basic Ingest Rules Triggered/Day (HTTP Application)</t>
  </si>
  <si>
    <t>Basic Ingest Rules Triggered/Device/Day (MQTT)</t>
  </si>
  <si>
    <t>Basic Ingest Actions per Rule (MQTT)</t>
  </si>
  <si>
    <t>Basic Ingest Rules Triggered/Day (HTTP Application)</t>
  </si>
  <si>
    <t>Basic Ingest Actions per Rule (HTTP Application)</t>
  </si>
  <si>
    <t>Non Basic Ingest - Size of Processed Message (Bytes) (MQTT)</t>
  </si>
  <si>
    <t>Non Basic Ingest - Size of Processed Message (Bytes) (HTTP Application)</t>
  </si>
  <si>
    <r>
      <t xml:space="preserve"> size of non Basic Ingest message that triggers a rule </t>
    </r>
    <r>
      <rPr>
        <i/>
        <sz val="12"/>
        <rFont val="Calibri (Body)"/>
      </rPr>
      <t>(bytes) (HTTP Application)</t>
    </r>
  </si>
  <si>
    <r>
      <t xml:space="preserve"> size of non Basic Ingest message that triggers a rule </t>
    </r>
    <r>
      <rPr>
        <i/>
        <sz val="12"/>
        <rFont val="Calibri (Body)"/>
      </rPr>
      <t>(bytes) (MQTT)</t>
    </r>
  </si>
  <si>
    <r>
      <t xml:space="preserve"> size of Basic Ingest message that triggers a rule </t>
    </r>
    <r>
      <rPr>
        <i/>
        <sz val="12"/>
        <rFont val="Calibri (Body)"/>
      </rPr>
      <t>(bytes) (MQTT)</t>
    </r>
  </si>
  <si>
    <r>
      <t xml:space="preserve"> size of Basic Ingest message that triggers a rule </t>
    </r>
    <r>
      <rPr>
        <i/>
        <sz val="12"/>
        <rFont val="Calibri (Body)"/>
      </rPr>
      <t>(bytes) (HTTP Application)</t>
    </r>
  </si>
  <si>
    <t>Basic Ingest - Size of Processed Message (Bytes) (MQTT)</t>
  </si>
  <si>
    <t>Basic Ingest - Size of Processed Message (Bytes) (HTTP Application)</t>
  </si>
  <si>
    <t xml:space="preserve">Basic Ingest, with a size of  </t>
  </si>
  <si>
    <r>
      <t xml:space="preserve">AWS IoT Core - Pricing Calculator  </t>
    </r>
    <r>
      <rPr>
        <sz val="10"/>
        <color theme="0"/>
        <rFont val="Calibri"/>
        <family val="2"/>
        <scheme val="minor"/>
      </rPr>
      <t xml:space="preserve"> </t>
    </r>
    <r>
      <rPr>
        <sz val="10"/>
        <color theme="0"/>
        <rFont val="Calibri (Body)"/>
      </rPr>
      <t>updated November 8, 2018</t>
    </r>
  </si>
  <si>
    <t>This Calculator provides an estimate of usage charges for AWS services based on certain information you provide. 
Monthly charges will be based on your actual usage of AWS services, and may vary from the estimates the Calculator has provided. 
Prices effective November 8,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</si>
</sst>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_);_(* \(#,##0\);_(* &quot;-&quot;??_);_(@_)"/>
    <numFmt numFmtId="165" formatCode="#,##0.00,,,&quot;B&quot;_);\(#,##0.0\)"/>
    <numFmt numFmtId="166" formatCode="_(* #,##0_);_(* \(#,##0\);_(* &quot;-&quot;?_);_(@_)"/>
    <numFmt numFmtId="167" formatCode="_(&quot;$&quot;* #,##0.000_);_(&quot;$&quot;* \(#,##0.000\);_(&quot;$&quot;* &quot;-&quot;??_);_(@_)"/>
    <numFmt numFmtId="168" formatCode="_(&quot;$&quot;* #,##0.0000_);_(&quot;$&quot;* \(#,##0.0000\);_(&quot;$&quot;* &quot;-&quot;??_);_(@_)"/>
    <numFmt numFmtId="169" formatCode="_(&quot;$&quot;* #,##0_);_(&quot;$&quot;* \(#,##0\);_(&quot;$&quot;* &quot;-&quot;??_);_(@_)"/>
    <numFmt numFmtId="170" formatCode="_(&quot;$&quot;* #,##0.00000_);_(&quot;$&quot;* \(#,##0.00000\);_(&quot;$&quot;* &quot;-&quot;??_);_(@_)"/>
    <numFmt numFmtId="171" formatCode="_(\ #,##0_);_(\ \(#,##0\);_(\ &quot;-&quot;??_);_(@_)"/>
  </numFmts>
  <fonts count="35">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sz val="20"/>
      <color theme="1"/>
      <name val="Calibri"/>
      <family val="2"/>
      <scheme val="minor"/>
    </font>
    <font>
      <sz val="14"/>
      <color theme="1"/>
      <name val="Calibri"/>
      <family val="2"/>
      <scheme val="minor"/>
    </font>
    <font>
      <sz val="18"/>
      <color theme="1"/>
      <name val="Calibri"/>
      <family val="2"/>
      <scheme val="minor"/>
    </font>
    <font>
      <sz val="14"/>
      <color rgb="FF000000"/>
      <name val="Calibri"/>
      <family val="2"/>
      <scheme val="minor"/>
    </font>
    <font>
      <b/>
      <sz val="14"/>
      <color theme="1"/>
      <name val="Calibri"/>
      <family val="2"/>
      <scheme val="minor"/>
    </font>
    <font>
      <i/>
      <sz val="14"/>
      <color theme="1"/>
      <name val="Calibri"/>
      <family val="2"/>
      <scheme val="minor"/>
    </font>
    <font>
      <sz val="16"/>
      <color theme="1"/>
      <name val="Calibri"/>
      <family val="2"/>
      <scheme val="minor"/>
    </font>
    <font>
      <i/>
      <sz val="13"/>
      <color theme="1"/>
      <name val="Calibri"/>
      <family val="2"/>
      <scheme val="minor"/>
    </font>
    <font>
      <b/>
      <sz val="16"/>
      <color theme="1"/>
      <name val="Calibri"/>
      <family val="2"/>
      <scheme val="minor"/>
    </font>
    <font>
      <sz val="14"/>
      <name val="Calibri"/>
      <family val="2"/>
      <scheme val="minor"/>
    </font>
    <font>
      <b/>
      <sz val="14"/>
      <name val="Calibri"/>
      <family val="2"/>
      <scheme val="minor"/>
    </font>
    <font>
      <i/>
      <sz val="12"/>
      <color theme="1"/>
      <name val="Calibri"/>
      <family val="2"/>
      <scheme val="minor"/>
    </font>
    <font>
      <u/>
      <sz val="14"/>
      <color rgb="FF0070C0"/>
      <name val="Calibri"/>
      <family val="2"/>
      <scheme val="minor"/>
    </font>
    <font>
      <i/>
      <sz val="12"/>
      <name val="Calibri (Body)"/>
    </font>
    <font>
      <sz val="24"/>
      <color theme="0"/>
      <name val="Calibri"/>
      <family val="2"/>
      <scheme val="minor"/>
    </font>
    <font>
      <sz val="18"/>
      <color rgb="FF000000"/>
      <name val="Calibri"/>
      <family val="2"/>
      <scheme val="minor"/>
    </font>
    <font>
      <u/>
      <sz val="12"/>
      <color rgb="FF0070C0"/>
      <name val="Calibri"/>
      <family val="2"/>
      <scheme val="minor"/>
    </font>
    <font>
      <sz val="12"/>
      <color theme="1"/>
      <name val="Calibri (Body)"/>
    </font>
    <font>
      <b/>
      <sz val="15"/>
      <color theme="1"/>
      <name val="Calibri"/>
      <family val="2"/>
      <scheme val="minor"/>
    </font>
    <font>
      <sz val="8"/>
      <name val="Calibri"/>
      <family val="2"/>
      <scheme val="minor"/>
    </font>
    <font>
      <sz val="10"/>
      <color theme="0"/>
      <name val="Calibri"/>
      <family val="2"/>
      <scheme val="minor"/>
    </font>
    <font>
      <sz val="10"/>
      <color theme="0"/>
      <name val="Calibri (Body)"/>
    </font>
    <font>
      <sz val="14"/>
      <color rgb="FFFF0000"/>
      <name val="Calibri"/>
      <family val="2"/>
      <scheme val="minor"/>
    </font>
    <font>
      <i/>
      <sz val="12"/>
      <color rgb="FFFF0000"/>
      <name val="Calibri"/>
      <family val="2"/>
      <scheme val="minor"/>
    </font>
    <font>
      <i/>
      <sz val="12"/>
      <name val="Calibri"/>
      <family val="2"/>
      <scheme val="minor"/>
    </font>
  </fonts>
  <fills count="7">
    <fill>
      <patternFill patternType="none"/>
    </fill>
    <fill>
      <patternFill patternType="gray125"/>
    </fill>
    <fill>
      <patternFill patternType="solid">
        <fgColor rgb="FFFCF0EF"/>
        <bgColor indexed="64"/>
      </patternFill>
    </fill>
    <fill>
      <patternFill patternType="solid">
        <fgColor rgb="FF00A3CE"/>
        <bgColor indexed="64"/>
      </patternFill>
    </fill>
    <fill>
      <patternFill patternType="solid">
        <fgColor rgb="FF8FDBEC"/>
        <bgColor indexed="64"/>
      </patternFill>
    </fill>
    <fill>
      <patternFill patternType="solid">
        <fgColor rgb="FFEAEEED"/>
        <bgColor indexed="64"/>
      </patternFill>
    </fill>
    <fill>
      <patternFill patternType="solid">
        <fgColor rgb="FFF5FFFF"/>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theme="1" tint="0.499984740745262"/>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92">
    <xf numFmtId="0" fontId="0" fillId="0" borderId="0" xfId="0"/>
    <xf numFmtId="0" fontId="11" fillId="0" borderId="0" xfId="0" applyFont="1"/>
    <xf numFmtId="0" fontId="12" fillId="0" borderId="0" xfId="0" applyFont="1"/>
    <xf numFmtId="0" fontId="11" fillId="2" borderId="0" xfId="0" applyFont="1" applyFill="1"/>
    <xf numFmtId="164" fontId="11" fillId="0" borderId="0" xfId="1" applyNumberFormat="1" applyFont="1" applyBorder="1"/>
    <xf numFmtId="0" fontId="11" fillId="0" borderId="0" xfId="0" applyFont="1" applyBorder="1"/>
    <xf numFmtId="0" fontId="14" fillId="0" borderId="0" xfId="0" applyFont="1" applyBorder="1"/>
    <xf numFmtId="0" fontId="14" fillId="0" borderId="0" xfId="0" applyFont="1"/>
    <xf numFmtId="0" fontId="11" fillId="0" borderId="0" xfId="0" applyFont="1" applyBorder="1" applyAlignment="1">
      <alignment horizontal="center" vertical="center"/>
    </xf>
    <xf numFmtId="0" fontId="11" fillId="0" borderId="0" xfId="0" applyFont="1" applyFill="1"/>
    <xf numFmtId="0" fontId="10" fillId="0" borderId="0" xfId="0" applyFont="1" applyFill="1"/>
    <xf numFmtId="169" fontId="10" fillId="0" borderId="0" xfId="2" applyNumberFormat="1" applyFont="1" applyFill="1"/>
    <xf numFmtId="0" fontId="16" fillId="0" borderId="0" xfId="0" applyFont="1" applyAlignment="1">
      <alignment horizontal="center"/>
    </xf>
    <xf numFmtId="9" fontId="11" fillId="0" borderId="0" xfId="3" applyFont="1" applyBorder="1" applyAlignment="1">
      <alignment horizontal="center" vertical="center"/>
    </xf>
    <xf numFmtId="0" fontId="20" fillId="0" borderId="0" xfId="0" applyFont="1"/>
    <xf numFmtId="0" fontId="0" fillId="0" borderId="0" xfId="0" applyProtection="1">
      <protection hidden="1"/>
    </xf>
    <xf numFmtId="0" fontId="11" fillId="0" borderId="0" xfId="0" applyFont="1" applyProtection="1">
      <protection hidden="1"/>
    </xf>
    <xf numFmtId="0" fontId="11" fillId="0" borderId="0" xfId="0" applyFont="1" applyFill="1" applyProtection="1">
      <protection hidden="1"/>
    </xf>
    <xf numFmtId="0" fontId="17" fillId="0" borderId="0" xfId="0" applyFont="1" applyBorder="1" applyAlignment="1">
      <alignment vertical="center"/>
    </xf>
    <xf numFmtId="0" fontId="22" fillId="0" borderId="0" xfId="0" applyFont="1"/>
    <xf numFmtId="0" fontId="11" fillId="0" borderId="0" xfId="0" applyFont="1" applyFill="1" applyBorder="1" applyAlignment="1" applyProtection="1">
      <alignment horizontal="center" vertical="center"/>
      <protection locked="0"/>
    </xf>
    <xf numFmtId="0" fontId="4" fillId="0" borderId="0" xfId="0" applyFont="1" applyBorder="1" applyAlignment="1">
      <alignment horizontal="left" indent="2"/>
    </xf>
    <xf numFmtId="0" fontId="16" fillId="0" borderId="0" xfId="0" applyFont="1" applyBorder="1"/>
    <xf numFmtId="167" fontId="16" fillId="0" borderId="0" xfId="2" applyNumberFormat="1" applyFont="1" applyFill="1" applyBorder="1"/>
    <xf numFmtId="169" fontId="18" fillId="0" borderId="0" xfId="2" applyNumberFormat="1" applyFont="1" applyFill="1" applyBorder="1"/>
    <xf numFmtId="0" fontId="22" fillId="0" borderId="0" xfId="0" applyFont="1" applyFill="1" applyAlignment="1">
      <alignment horizontal="right"/>
    </xf>
    <xf numFmtId="0" fontId="11" fillId="0" borderId="0" xfId="0" applyFont="1" applyFill="1" applyBorder="1"/>
    <xf numFmtId="0" fontId="4" fillId="0" borderId="0" xfId="0" applyFont="1" applyFill="1" applyBorder="1" applyAlignment="1">
      <alignment horizontal="left" indent="2"/>
    </xf>
    <xf numFmtId="167" fontId="16" fillId="0" borderId="0" xfId="2" applyNumberFormat="1" applyFont="1" applyFill="1"/>
    <xf numFmtId="9" fontId="21" fillId="0" borderId="0" xfId="3" applyFont="1" applyFill="1" applyBorder="1" applyAlignment="1">
      <alignment horizontal="center" vertical="center"/>
    </xf>
    <xf numFmtId="0" fontId="13" fillId="0" borderId="0" xfId="0" applyFont="1"/>
    <xf numFmtId="0" fontId="11" fillId="3" borderId="0" xfId="0" applyFont="1" applyFill="1"/>
    <xf numFmtId="0" fontId="11" fillId="5" borderId="0" xfId="0" applyFont="1" applyFill="1" applyBorder="1"/>
    <xf numFmtId="0" fontId="17" fillId="5" borderId="0" xfId="0" applyFont="1" applyFill="1" applyBorder="1" applyAlignment="1">
      <alignment vertical="center"/>
    </xf>
    <xf numFmtId="0" fontId="13" fillId="0" borderId="0" xfId="0" applyFont="1" applyBorder="1"/>
    <xf numFmtId="0" fontId="16" fillId="0" borderId="0" xfId="0" applyFont="1" applyBorder="1" applyAlignment="1">
      <alignment horizontal="right"/>
    </xf>
    <xf numFmtId="0" fontId="18" fillId="4" borderId="0" xfId="0" applyFont="1" applyFill="1" applyBorder="1" applyAlignment="1">
      <alignment horizontal="right"/>
    </xf>
    <xf numFmtId="169" fontId="18" fillId="4" borderId="0" xfId="0" applyNumberFormat="1" applyFont="1" applyFill="1" applyBorder="1"/>
    <xf numFmtId="0" fontId="16" fillId="4" borderId="0" xfId="0" applyFont="1" applyFill="1" applyBorder="1"/>
    <xf numFmtId="169" fontId="18" fillId="4" borderId="0" xfId="2" applyNumberFormat="1" applyFont="1" applyFill="1" applyBorder="1"/>
    <xf numFmtId="164" fontId="11" fillId="0" borderId="3" xfId="1" applyNumberFormat="1" applyFont="1" applyFill="1" applyBorder="1" applyAlignment="1" applyProtection="1">
      <alignment horizontal="center" vertical="center"/>
      <protection locked="0"/>
    </xf>
    <xf numFmtId="9" fontId="21" fillId="0" borderId="0" xfId="3" applyFont="1" applyFill="1" applyBorder="1" applyAlignment="1">
      <alignment horizontal="left" vertical="center"/>
    </xf>
    <xf numFmtId="0" fontId="4" fillId="0" borderId="0" xfId="0" applyFont="1" applyFill="1" applyProtection="1">
      <protection locked="0"/>
    </xf>
    <xf numFmtId="0" fontId="4" fillId="0" borderId="0" xfId="0" applyFont="1" applyProtection="1"/>
    <xf numFmtId="0" fontId="4" fillId="0" borderId="0" xfId="0" applyFont="1" applyFill="1" applyProtection="1"/>
    <xf numFmtId="0" fontId="4" fillId="0" borderId="0" xfId="0" applyFont="1" applyFill="1" applyBorder="1" applyProtection="1">
      <protection locked="0"/>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protection locked="0"/>
    </xf>
    <xf numFmtId="0" fontId="5" fillId="0" borderId="0" xfId="0" applyFont="1" applyFill="1" applyBorder="1" applyAlignment="1" applyProtection="1">
      <alignment horizontal="center" wrapText="1"/>
    </xf>
    <xf numFmtId="164" fontId="4" fillId="0" borderId="0" xfId="1" applyNumberFormat="1" applyFont="1" applyFill="1" applyBorder="1" applyProtection="1">
      <protection locked="0"/>
    </xf>
    <xf numFmtId="0" fontId="4" fillId="0" borderId="0" xfId="0" applyFont="1" applyFill="1" applyBorder="1" applyProtection="1"/>
    <xf numFmtId="169" fontId="5" fillId="0" borderId="0" xfId="2" applyNumberFormat="1" applyFont="1" applyFill="1" applyBorder="1" applyProtection="1"/>
    <xf numFmtId="9" fontId="4" fillId="0" borderId="0" xfId="3" applyFont="1" applyFill="1" applyBorder="1" applyProtection="1">
      <protection locked="0"/>
    </xf>
    <xf numFmtId="169" fontId="5" fillId="0" borderId="0" xfId="0" applyNumberFormat="1" applyFont="1" applyFill="1" applyBorder="1" applyProtection="1"/>
    <xf numFmtId="44" fontId="4" fillId="0" borderId="0" xfId="2" applyFont="1" applyFill="1" applyBorder="1" applyProtection="1"/>
    <xf numFmtId="44" fontId="4" fillId="0" borderId="0" xfId="2" applyFont="1" applyFill="1" applyBorder="1" applyProtection="1">
      <protection locked="0"/>
    </xf>
    <xf numFmtId="169" fontId="8" fillId="0" borderId="0" xfId="0" applyNumberFormat="1" applyFont="1" applyFill="1" applyBorder="1" applyAlignment="1" applyProtection="1">
      <alignment horizontal="center"/>
    </xf>
    <xf numFmtId="169" fontId="4" fillId="0" borderId="0" xfId="0" applyNumberFormat="1" applyFont="1" applyFill="1" applyBorder="1" applyProtection="1"/>
    <xf numFmtId="0" fontId="5" fillId="0" borderId="0" xfId="0" applyFont="1" applyFill="1" applyBorder="1" applyProtection="1"/>
    <xf numFmtId="0" fontId="5" fillId="0" borderId="0" xfId="0" applyFont="1" applyFill="1" applyBorder="1" applyProtection="1">
      <protection locked="0"/>
    </xf>
    <xf numFmtId="165" fontId="7" fillId="0" borderId="0" xfId="0" applyNumberFormat="1" applyFont="1" applyFill="1" applyBorder="1" applyProtection="1">
      <protection locked="0"/>
    </xf>
    <xf numFmtId="170" fontId="5" fillId="0" borderId="0" xfId="0" applyNumberFormat="1" applyFont="1" applyFill="1" applyBorder="1" applyProtection="1"/>
    <xf numFmtId="170" fontId="4" fillId="0" borderId="0" xfId="0" applyNumberFormat="1" applyFont="1" applyFill="1" applyBorder="1" applyProtection="1"/>
    <xf numFmtId="170" fontId="4" fillId="0" borderId="0" xfId="2" applyNumberFormat="1" applyFont="1" applyFill="1" applyBorder="1" applyProtection="1"/>
    <xf numFmtId="0" fontId="5" fillId="0" borderId="0" xfId="0" applyFont="1" applyFill="1" applyProtection="1"/>
    <xf numFmtId="168" fontId="5" fillId="0" borderId="0" xfId="0" applyNumberFormat="1" applyFont="1" applyFill="1" applyProtection="1"/>
    <xf numFmtId="0" fontId="12" fillId="0" borderId="0" xfId="0" applyFont="1" applyBorder="1"/>
    <xf numFmtId="0" fontId="11" fillId="0" borderId="0" xfId="0" applyFont="1" applyBorder="1" applyAlignment="1">
      <alignment vertical="center"/>
    </xf>
    <xf numFmtId="0" fontId="20" fillId="0" borderId="0" xfId="0" applyFont="1" applyBorder="1"/>
    <xf numFmtId="0" fontId="14" fillId="5" borderId="0" xfId="0" applyFont="1" applyFill="1" applyBorder="1"/>
    <xf numFmtId="0" fontId="15" fillId="0" borderId="0" xfId="0" applyFont="1" applyBorder="1" applyAlignment="1">
      <alignment vertical="center"/>
    </xf>
    <xf numFmtId="0" fontId="15" fillId="0" borderId="0" xfId="0" applyFont="1" applyBorder="1"/>
    <xf numFmtId="0" fontId="25" fillId="5" borderId="0" xfId="0" applyFont="1" applyFill="1" applyBorder="1"/>
    <xf numFmtId="44" fontId="14" fillId="0" borderId="0" xfId="2" applyFont="1" applyFill="1" applyBorder="1" applyAlignment="1">
      <alignment horizontal="right"/>
    </xf>
    <xf numFmtId="0" fontId="15" fillId="0" borderId="0" xfId="0" applyFont="1" applyFill="1" applyBorder="1"/>
    <xf numFmtId="0" fontId="18" fillId="0" borderId="4" xfId="0" applyFont="1" applyBorder="1" applyAlignment="1">
      <alignment horizontal="center" vertical="center"/>
    </xf>
    <xf numFmtId="0" fontId="16" fillId="0" borderId="4" xfId="0" applyFont="1" applyBorder="1"/>
    <xf numFmtId="0" fontId="26" fillId="0" borderId="0" xfId="0" applyFont="1" applyAlignment="1">
      <alignment horizontal="right"/>
    </xf>
    <xf numFmtId="169" fontId="14" fillId="5" borderId="0" xfId="2" applyNumberFormat="1" applyFont="1" applyFill="1" applyBorder="1" applyAlignment="1">
      <alignment horizontal="right"/>
    </xf>
    <xf numFmtId="168" fontId="16" fillId="0" borderId="0" xfId="0" applyNumberFormat="1" applyFont="1" applyFill="1" applyBorder="1"/>
    <xf numFmtId="0" fontId="24" fillId="3" borderId="0" xfId="0" applyFont="1" applyFill="1" applyAlignment="1">
      <alignment vertical="center"/>
    </xf>
    <xf numFmtId="164" fontId="11" fillId="0" borderId="0" xfId="1" applyNumberFormat="1" applyFont="1" applyFill="1" applyBorder="1" applyAlignment="1" applyProtection="1">
      <alignment horizontal="center" vertical="center"/>
      <protection locked="0"/>
    </xf>
    <xf numFmtId="0" fontId="12" fillId="5" borderId="0" xfId="0" applyFont="1" applyFill="1" applyBorder="1" applyAlignment="1">
      <alignment vertical="center"/>
    </xf>
    <xf numFmtId="9" fontId="11" fillId="6" borderId="3" xfId="3" applyFont="1" applyFill="1" applyBorder="1" applyAlignment="1" applyProtection="1">
      <alignment horizontal="center" vertical="center"/>
      <protection locked="0" hidden="1"/>
    </xf>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1" fillId="0" borderId="10" xfId="0" applyFont="1" applyBorder="1"/>
    <xf numFmtId="0" fontId="13" fillId="0" borderId="10" xfId="0" applyFont="1" applyBorder="1"/>
    <xf numFmtId="44" fontId="14" fillId="0" borderId="10" xfId="2" applyFont="1" applyFill="1" applyBorder="1" applyAlignment="1">
      <alignment horizontal="right"/>
    </xf>
    <xf numFmtId="0" fontId="11" fillId="0" borderId="11" xfId="0" applyFont="1" applyBorder="1"/>
    <xf numFmtId="0" fontId="11" fillId="0" borderId="12" xfId="0" applyFont="1" applyBorder="1"/>
    <xf numFmtId="0" fontId="0" fillId="0" borderId="12" xfId="0" applyBorder="1"/>
    <xf numFmtId="0" fontId="16" fillId="0" borderId="12" xfId="0" applyFont="1" applyBorder="1" applyAlignment="1">
      <alignment horizontal="center"/>
    </xf>
    <xf numFmtId="0" fontId="16" fillId="0" borderId="13" xfId="0" applyFont="1" applyBorder="1" applyAlignment="1">
      <alignment horizontal="center"/>
    </xf>
    <xf numFmtId="0" fontId="11" fillId="0" borderId="9" xfId="0" applyFont="1" applyBorder="1" applyAlignment="1">
      <alignment vertical="top"/>
    </xf>
    <xf numFmtId="9" fontId="11" fillId="0" borderId="9" xfId="3" applyFont="1" applyBorder="1" applyAlignment="1">
      <alignment horizontal="center" vertical="center"/>
    </xf>
    <xf numFmtId="0" fontId="11" fillId="0" borderId="13" xfId="0" applyFont="1" applyBorder="1"/>
    <xf numFmtId="0" fontId="21" fillId="0" borderId="0" xfId="0" applyFont="1"/>
    <xf numFmtId="0" fontId="5" fillId="0" borderId="0" xfId="0" applyFont="1" applyFill="1" applyAlignment="1">
      <alignment horizontal="left" wrapText="1"/>
    </xf>
    <xf numFmtId="44" fontId="4" fillId="0" borderId="0" xfId="2" applyFont="1" applyFill="1" applyProtection="1"/>
    <xf numFmtId="0" fontId="20" fillId="0" borderId="0" xfId="0" applyFont="1" applyFill="1" applyProtection="1">
      <protection hidden="1"/>
    </xf>
    <xf numFmtId="3" fontId="19" fillId="0" borderId="0" xfId="0" applyNumberFormat="1" applyFont="1" applyFill="1" applyProtection="1">
      <protection locked="0" hidden="1"/>
    </xf>
    <xf numFmtId="0" fontId="0" fillId="0" borderId="0" xfId="0" applyFill="1" applyProtection="1">
      <protection hidden="1"/>
    </xf>
    <xf numFmtId="9" fontId="19" fillId="0" borderId="0" xfId="0" applyNumberFormat="1" applyFont="1" applyFill="1" applyProtection="1">
      <protection locked="0" hidden="1"/>
    </xf>
    <xf numFmtId="0" fontId="19" fillId="0" borderId="0" xfId="0" applyFont="1" applyFill="1" applyProtection="1">
      <protection locked="0" hidden="1"/>
    </xf>
    <xf numFmtId="0" fontId="19" fillId="0" borderId="0" xfId="0" applyFont="1" applyFill="1" applyProtection="1">
      <protection hidden="1"/>
    </xf>
    <xf numFmtId="0" fontId="5"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xf>
    <xf numFmtId="44" fontId="5" fillId="0" borderId="0" xfId="2" applyFont="1" applyFill="1" applyBorder="1" applyProtection="1"/>
    <xf numFmtId="164" fontId="4" fillId="0" borderId="1" xfId="1" applyNumberFormat="1" applyFont="1" applyFill="1" applyBorder="1" applyProtection="1">
      <protection locked="0"/>
    </xf>
    <xf numFmtId="0" fontId="6" fillId="0" borderId="0" xfId="0" applyFont="1" applyFill="1" applyBorder="1" applyProtection="1">
      <protection locked="0"/>
    </xf>
    <xf numFmtId="164" fontId="7" fillId="0" borderId="0" xfId="1" applyNumberFormat="1" applyFont="1" applyFill="1" applyBorder="1" applyProtection="1"/>
    <xf numFmtId="0" fontId="8" fillId="0" borderId="0" xfId="0" applyFont="1" applyFill="1" applyBorder="1" applyAlignment="1" applyProtection="1">
      <alignment horizontal="center"/>
    </xf>
    <xf numFmtId="44" fontId="8" fillId="0" borderId="0" xfId="2" applyFont="1" applyFill="1" applyBorder="1" applyAlignment="1" applyProtection="1">
      <alignment horizontal="center"/>
    </xf>
    <xf numFmtId="0" fontId="8" fillId="0" borderId="0" xfId="0" applyFont="1" applyFill="1" applyBorder="1" applyProtection="1"/>
    <xf numFmtId="164" fontId="7" fillId="0" borderId="0" xfId="1" applyNumberFormat="1" applyFont="1" applyFill="1" applyBorder="1" applyProtection="1">
      <protection locked="0"/>
    </xf>
    <xf numFmtId="169" fontId="7" fillId="0" borderId="0" xfId="0" applyNumberFormat="1" applyFont="1" applyFill="1" applyBorder="1" applyProtection="1"/>
    <xf numFmtId="44" fontId="7" fillId="0" borderId="0" xfId="2" applyFont="1" applyFill="1" applyBorder="1" applyProtection="1"/>
    <xf numFmtId="0" fontId="13" fillId="0" borderId="0" xfId="0" applyFont="1" applyFill="1" applyProtection="1">
      <protection hidden="1"/>
    </xf>
    <xf numFmtId="0" fontId="4" fillId="0" borderId="0" xfId="0" applyFont="1" applyFill="1" applyBorder="1" applyAlignment="1" applyProtection="1">
      <alignment horizontal="left" indent="1"/>
    </xf>
    <xf numFmtId="9" fontId="4" fillId="0" borderId="1" xfId="3" applyFont="1" applyFill="1" applyBorder="1" applyProtection="1">
      <protection locked="0"/>
    </xf>
    <xf numFmtId="169" fontId="7" fillId="0" borderId="0" xfId="1" applyNumberFormat="1" applyFont="1" applyFill="1" applyBorder="1" applyProtection="1"/>
    <xf numFmtId="0" fontId="8" fillId="0" borderId="0" xfId="0" applyFont="1" applyFill="1" applyBorder="1" applyAlignment="1" applyProtection="1">
      <alignment horizontal="center"/>
      <protection locked="0"/>
    </xf>
    <xf numFmtId="0" fontId="8" fillId="0" borderId="0" xfId="0" applyFont="1" applyFill="1" applyBorder="1" applyProtection="1">
      <protection locked="0"/>
    </xf>
    <xf numFmtId="169" fontId="8" fillId="0" borderId="0" xfId="0" applyNumberFormat="1" applyFont="1" applyFill="1" applyBorder="1" applyProtection="1"/>
    <xf numFmtId="0" fontId="7" fillId="0" borderId="0" xfId="0" applyFont="1" applyFill="1" applyBorder="1" applyProtection="1">
      <protection locked="0"/>
    </xf>
    <xf numFmtId="168" fontId="7" fillId="0" borderId="0" xfId="0" applyNumberFormat="1" applyFont="1" applyFill="1" applyBorder="1" applyProtection="1">
      <protection locked="0"/>
    </xf>
    <xf numFmtId="169" fontId="7" fillId="0" borderId="0" xfId="0" applyNumberFormat="1" applyFont="1" applyFill="1" applyBorder="1" applyProtection="1">
      <protection locked="0"/>
    </xf>
    <xf numFmtId="0" fontId="5" fillId="0" borderId="0" xfId="0" applyFont="1" applyFill="1" applyBorder="1" applyAlignment="1" applyProtection="1">
      <alignment horizontal="left" indent="1"/>
    </xf>
    <xf numFmtId="0" fontId="19" fillId="0" borderId="0" xfId="0" applyFont="1" applyFill="1" applyBorder="1" applyAlignment="1">
      <alignment vertical="center"/>
    </xf>
    <xf numFmtId="0" fontId="4" fillId="0" borderId="0" xfId="0" applyFont="1" applyFill="1" applyBorder="1" applyAlignment="1" applyProtection="1">
      <alignment horizontal="left" indent="2"/>
    </xf>
    <xf numFmtId="165" fontId="9" fillId="0" borderId="0" xfId="0" applyNumberFormat="1" applyFont="1" applyFill="1" applyBorder="1" applyProtection="1">
      <protection locked="0"/>
    </xf>
    <xf numFmtId="44" fontId="4" fillId="0" borderId="0" xfId="0" applyNumberFormat="1" applyFont="1" applyFill="1" applyBorder="1" applyProtection="1">
      <protection locked="0"/>
    </xf>
    <xf numFmtId="44" fontId="7" fillId="0" borderId="0" xfId="0" applyNumberFormat="1" applyFont="1" applyFill="1" applyBorder="1" applyProtection="1">
      <protection locked="0"/>
    </xf>
    <xf numFmtId="44" fontId="8" fillId="0" borderId="0" xfId="0" applyNumberFormat="1" applyFont="1" applyFill="1" applyBorder="1" applyProtection="1">
      <protection locked="0"/>
    </xf>
    <xf numFmtId="165" fontId="7" fillId="0" borderId="0" xfId="0" applyNumberFormat="1" applyFont="1" applyFill="1" applyBorder="1" applyProtection="1"/>
    <xf numFmtId="169" fontId="5" fillId="0" borderId="0" xfId="0" applyNumberFormat="1" applyFont="1" applyFill="1" applyBorder="1" applyAlignment="1" applyProtection="1">
      <alignment horizontal="center"/>
    </xf>
    <xf numFmtId="44" fontId="5" fillId="0" borderId="0" xfId="2" applyFont="1" applyFill="1" applyBorder="1" applyAlignment="1" applyProtection="1">
      <alignment horizontal="center"/>
    </xf>
    <xf numFmtId="164" fontId="4" fillId="0" borderId="0" xfId="1" applyNumberFormat="1" applyFont="1" applyFill="1" applyBorder="1" applyProtection="1"/>
    <xf numFmtId="0" fontId="4" fillId="0" borderId="0" xfId="0" applyFont="1" applyFill="1" applyBorder="1" applyAlignment="1" applyProtection="1">
      <alignment horizontal="left" indent="3"/>
    </xf>
    <xf numFmtId="165" fontId="4" fillId="0" borderId="0" xfId="0" applyNumberFormat="1" applyFont="1" applyFill="1" applyBorder="1" applyProtection="1">
      <protection locked="0"/>
    </xf>
    <xf numFmtId="0" fontId="13" fillId="0" borderId="0" xfId="0" applyFont="1" applyFill="1"/>
    <xf numFmtId="166" fontId="6" fillId="0" borderId="0" xfId="0" applyNumberFormat="1" applyFont="1" applyFill="1" applyBorder="1" applyProtection="1">
      <protection locked="0"/>
    </xf>
    <xf numFmtId="0" fontId="17" fillId="0" borderId="0" xfId="0" applyFont="1" applyFill="1" applyBorder="1" applyAlignment="1">
      <alignment vertical="center"/>
    </xf>
    <xf numFmtId="169" fontId="4" fillId="0" borderId="0" xfId="0" applyNumberFormat="1" applyFont="1" applyFill="1" applyBorder="1" applyProtection="1">
      <protection locked="0"/>
    </xf>
    <xf numFmtId="164" fontId="9" fillId="0" borderId="0" xfId="1" applyNumberFormat="1" applyFont="1" applyFill="1" applyBorder="1" applyProtection="1">
      <protection locked="0"/>
    </xf>
    <xf numFmtId="44" fontId="5" fillId="0" borderId="0" xfId="0" applyNumberFormat="1" applyFont="1" applyFill="1" applyBorder="1" applyProtection="1">
      <protection locked="0"/>
    </xf>
    <xf numFmtId="0" fontId="0" fillId="0" borderId="0" xfId="0" applyFill="1"/>
    <xf numFmtId="164" fontId="4" fillId="0" borderId="2" xfId="1" applyNumberFormat="1" applyFont="1" applyFill="1" applyBorder="1" applyProtection="1">
      <protection locked="0"/>
    </xf>
    <xf numFmtId="169" fontId="4" fillId="0" borderId="5" xfId="0" applyNumberFormat="1" applyFont="1" applyFill="1" applyBorder="1" applyProtection="1"/>
    <xf numFmtId="44" fontId="4" fillId="0" borderId="5" xfId="2" applyFont="1" applyFill="1" applyBorder="1" applyProtection="1"/>
    <xf numFmtId="44" fontId="5" fillId="0" borderId="0" xfId="2" applyFont="1" applyFill="1" applyProtection="1"/>
    <xf numFmtId="168" fontId="8" fillId="0" borderId="0" xfId="2" applyNumberFormat="1" applyFont="1" applyFill="1" applyBorder="1" applyProtection="1"/>
    <xf numFmtId="168" fontId="5" fillId="0" borderId="0" xfId="2" applyNumberFormat="1" applyFont="1" applyFill="1" applyProtection="1"/>
    <xf numFmtId="9" fontId="11" fillId="0" borderId="0" xfId="3" applyFont="1" applyFill="1" applyProtection="1">
      <protection hidden="1"/>
    </xf>
    <xf numFmtId="9" fontId="0" fillId="0" borderId="0" xfId="3" applyFont="1" applyFill="1"/>
    <xf numFmtId="0" fontId="16" fillId="0" borderId="6" xfId="0" applyFont="1" applyBorder="1"/>
    <xf numFmtId="0" fontId="12" fillId="0" borderId="0" xfId="0" applyFont="1" applyBorder="1" applyAlignment="1">
      <alignment horizontal="right"/>
    </xf>
    <xf numFmtId="0" fontId="14" fillId="0" borderId="0" xfId="0" applyFont="1" applyFill="1" applyProtection="1">
      <protection hidden="1"/>
    </xf>
    <xf numFmtId="0" fontId="14" fillId="0" borderId="0" xfId="0" applyFont="1" applyBorder="1" applyAlignment="1">
      <alignment horizontal="right"/>
    </xf>
    <xf numFmtId="0" fontId="19" fillId="0" borderId="0" xfId="0" applyFont="1" applyBorder="1"/>
    <xf numFmtId="0" fontId="11" fillId="0" borderId="11" xfId="0" applyFont="1" applyBorder="1" applyAlignment="1">
      <alignment horizontal="center" vertical="center"/>
    </xf>
    <xf numFmtId="0" fontId="15" fillId="0" borderId="12" xfId="0" applyFont="1" applyBorder="1" applyAlignment="1">
      <alignment vertical="center"/>
    </xf>
    <xf numFmtId="165" fontId="5" fillId="0" borderId="0" xfId="0" applyNumberFormat="1" applyFont="1" applyFill="1" applyBorder="1" applyProtection="1">
      <protection locked="0"/>
    </xf>
    <xf numFmtId="0" fontId="5" fillId="0" borderId="0" xfId="0" applyFont="1" applyFill="1" applyBorder="1" applyAlignment="1" applyProtection="1">
      <alignment horizontal="left" indent="2"/>
    </xf>
    <xf numFmtId="0" fontId="5" fillId="0" borderId="0" xfId="0" applyFont="1" applyFill="1" applyBorder="1" applyAlignment="1" applyProtection="1"/>
    <xf numFmtId="164" fontId="11" fillId="0" borderId="0" xfId="1" applyNumberFormat="1" applyFont="1" applyFill="1" applyBorder="1" applyAlignment="1" applyProtection="1">
      <alignment horizontal="center" vertical="center"/>
      <protection locked="0" hidden="1"/>
    </xf>
    <xf numFmtId="0" fontId="11" fillId="6" borderId="14" xfId="0" applyFont="1" applyFill="1" applyBorder="1"/>
    <xf numFmtId="9" fontId="0" fillId="0" borderId="0" xfId="0" applyNumberFormat="1" applyFill="1"/>
    <xf numFmtId="9" fontId="0" fillId="0" borderId="0" xfId="0" applyNumberFormat="1"/>
    <xf numFmtId="0" fontId="11" fillId="0" borderId="0" xfId="0" applyFont="1" applyBorder="1" applyAlignment="1">
      <alignment vertical="center" wrapText="1"/>
    </xf>
    <xf numFmtId="0" fontId="11" fillId="0" borderId="10" xfId="0" applyFont="1" applyBorder="1" applyAlignment="1">
      <alignment vertical="center" wrapText="1"/>
    </xf>
    <xf numFmtId="0" fontId="32" fillId="0" borderId="0" xfId="0" applyFont="1" applyBorder="1"/>
    <xf numFmtId="9" fontId="33" fillId="0" borderId="0" xfId="3" applyFont="1" applyFill="1" applyBorder="1" applyAlignment="1">
      <alignment horizontal="center" vertical="center"/>
    </xf>
    <xf numFmtId="0" fontId="32" fillId="0" borderId="0" xfId="0" applyFont="1" applyFill="1" applyBorder="1" applyAlignment="1" applyProtection="1">
      <alignment horizontal="center" vertical="center"/>
      <protection locked="0"/>
    </xf>
    <xf numFmtId="0" fontId="32" fillId="0" borderId="0" xfId="0" applyFont="1"/>
    <xf numFmtId="171" fontId="11" fillId="6" borderId="3" xfId="1" applyNumberFormat="1" applyFont="1" applyFill="1" applyBorder="1" applyAlignment="1" applyProtection="1">
      <alignment horizontal="center" vertical="center"/>
      <protection locked="0" hidden="1"/>
    </xf>
    <xf numFmtId="171" fontId="28" fillId="0" borderId="0" xfId="1" applyNumberFormat="1" applyFont="1" applyFill="1" applyBorder="1" applyAlignment="1" applyProtection="1">
      <alignment horizontal="center"/>
      <protection hidden="1"/>
    </xf>
    <xf numFmtId="0" fontId="19" fillId="0" borderId="0" xfId="0" applyFont="1" applyBorder="1" applyAlignment="1">
      <alignment vertical="center"/>
    </xf>
    <xf numFmtId="171" fontId="19" fillId="6" borderId="3" xfId="1" applyNumberFormat="1" applyFont="1" applyFill="1" applyBorder="1" applyAlignment="1" applyProtection="1">
      <alignment horizontal="center" vertical="center"/>
      <protection locked="0" hidden="1"/>
    </xf>
    <xf numFmtId="0" fontId="19" fillId="0" borderId="0" xfId="0" applyFont="1"/>
    <xf numFmtId="0" fontId="19" fillId="0" borderId="9" xfId="0" applyFont="1" applyBorder="1"/>
    <xf numFmtId="9" fontId="34" fillId="0" borderId="0" xfId="3" applyFont="1" applyFill="1" applyBorder="1" applyAlignment="1">
      <alignment horizontal="center" vertical="center"/>
    </xf>
    <xf numFmtId="0" fontId="19" fillId="0" borderId="0" xfId="0" applyFont="1" applyFill="1" applyBorder="1" applyAlignment="1" applyProtection="1">
      <alignment horizontal="center" vertical="center"/>
      <protection locked="0"/>
    </xf>
    <xf numFmtId="164" fontId="13" fillId="6" borderId="15" xfId="1" applyNumberFormat="1" applyFont="1" applyFill="1" applyBorder="1" applyAlignment="1" applyProtection="1">
      <alignment horizontal="right" vertical="center"/>
      <protection locked="0" hidden="1"/>
    </xf>
    <xf numFmtId="0" fontId="21" fillId="4" borderId="0" xfId="0" applyFont="1" applyFill="1" applyAlignment="1">
      <alignment horizontal="center" vertical="center" wrapText="1"/>
    </xf>
    <xf numFmtId="0" fontId="21" fillId="4" borderId="0" xfId="0" applyFont="1" applyFill="1" applyAlignment="1">
      <alignment horizontal="center" vertical="center"/>
    </xf>
    <xf numFmtId="0" fontId="5" fillId="0" borderId="0" xfId="0" applyFont="1" applyFill="1" applyBorder="1" applyAlignment="1" applyProtection="1">
      <alignment horizontal="center"/>
    </xf>
  </cellXfs>
  <cellStyles count="36">
    <cellStyle name="Comma" xfId="1" builtinId="3"/>
    <cellStyle name="Currency" xfId="2" builtinId="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Normal" xfId="0" builtinId="0"/>
    <cellStyle name="Percent" xfId="3" builtinId="5"/>
  </cellStyles>
  <dxfs count="0"/>
  <tableStyles count="0" defaultTableStyle="TableStyleMedium9" defaultPivotStyle="PivotStyleMedium7"/>
  <colors>
    <mruColors>
      <color rgb="FF005B86"/>
      <color rgb="FFF5FFFF"/>
      <color rgb="FFEEFFFC"/>
      <color rgb="FFEAF4F7"/>
      <color rgb="FFE3F3F7"/>
      <color rgb="FFDBF6FC"/>
      <color rgb="FF8FDBEC"/>
      <color rgb="FFECFFFF"/>
      <color rgb="FFEAEEED"/>
      <color rgb="FFA7B8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16" lockText="1" noThreeD="1"/>
</file>

<file path=xl/ctrlProps/ctrlProp2.xml><?xml version="1.0" encoding="utf-8"?>
<formControlPr xmlns="http://schemas.microsoft.com/office/spreadsheetml/2009/9/main" objectType="CheckBox" fmlaLink="$R$14" lockText="1" noThreeD="1"/>
</file>

<file path=xl/ctrlProps/ctrlProp3.xml><?xml version="1.0" encoding="utf-8"?>
<formControlPr xmlns="http://schemas.microsoft.com/office/spreadsheetml/2009/9/main" objectType="CheckBox" fmlaLink="$R$7"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aws.amazon.com/iot-core/pricing/" TargetMode="External"/><Relationship Id="rId1" Type="http://schemas.openxmlformats.org/officeDocument/2006/relationships/hyperlink" Target="https://aws.amazon.com/iot-platform/pricing/" TargetMode="External"/></Relationships>
</file>

<file path=xl/drawings/drawing1.xml><?xml version="1.0" encoding="utf-8"?>
<xdr:wsDr xmlns:xdr="http://schemas.openxmlformats.org/drawingml/2006/spreadsheetDrawing" xmlns:a="http://schemas.openxmlformats.org/drawingml/2006/main">
  <xdr:twoCellAnchor>
    <xdr:from>
      <xdr:col>5</xdr:col>
      <xdr:colOff>389102</xdr:colOff>
      <xdr:row>70</xdr:row>
      <xdr:rowOff>20587</xdr:rowOff>
    </xdr:from>
    <xdr:to>
      <xdr:col>9</xdr:col>
      <xdr:colOff>63500</xdr:colOff>
      <xdr:row>70</xdr:row>
      <xdr:rowOff>247651</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5465927" y="16689337"/>
          <a:ext cx="3179598" cy="22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a:t>Registry </a:t>
          </a:r>
          <a:r>
            <a:rPr lang="en-US" sz="1200" i="1" baseline="0"/>
            <a:t>records </a:t>
          </a:r>
          <a:r>
            <a:rPr lang="en-US" sz="1200" i="1"/>
            <a:t>are metered</a:t>
          </a:r>
          <a:r>
            <a:rPr lang="en-US" sz="1200" i="1" baseline="0"/>
            <a:t> in 1</a:t>
          </a:r>
          <a:r>
            <a:rPr lang="en-US" sz="1200" i="1"/>
            <a:t> kB increments</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62</xdr:row>
          <xdr:rowOff>533400</xdr:rowOff>
        </xdr:from>
        <xdr:to>
          <xdr:col>5</xdr:col>
          <xdr:colOff>342900</xdr:colOff>
          <xdr:row>64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0</xdr:rowOff>
        </xdr:from>
        <xdr:to>
          <xdr:col>5</xdr:col>
          <xdr:colOff>342900</xdr:colOff>
          <xdr:row>55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26</xdr:row>
          <xdr:rowOff>0</xdr:rowOff>
        </xdr:from>
        <xdr:to>
          <xdr:col>5</xdr:col>
          <xdr:colOff>333375</xdr:colOff>
          <xdr:row>27</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oneCellAnchor>
    <xdr:from>
      <xdr:col>5</xdr:col>
      <xdr:colOff>404219</xdr:colOff>
      <xdr:row>15</xdr:row>
      <xdr:rowOff>275782</xdr:rowOff>
    </xdr:from>
    <xdr:ext cx="2707282" cy="280205"/>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757019" y="4314382"/>
          <a:ext cx="2707282" cy="280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lang="en-US" sz="1200" i="1">
              <a:solidFill>
                <a:sysClr val="windowText" lastClr="000000"/>
              </a:solidFill>
            </a:rPr>
            <a:t>excluding PINGs</a:t>
          </a:r>
          <a:endParaRPr lang="en-US" sz="1200" i="0" u="sng">
            <a:solidFill>
              <a:srgbClr val="005B86"/>
            </a:solidFill>
          </a:endParaRPr>
        </a:p>
      </xdr:txBody>
    </xdr:sp>
    <xdr:clientData/>
  </xdr:oneCellAnchor>
  <xdr:twoCellAnchor>
    <xdr:from>
      <xdr:col>5</xdr:col>
      <xdr:colOff>416916</xdr:colOff>
      <xdr:row>18</xdr:row>
      <xdr:rowOff>303597</xdr:rowOff>
    </xdr:from>
    <xdr:to>
      <xdr:col>9</xdr:col>
      <xdr:colOff>79403</xdr:colOff>
      <xdr:row>19</xdr:row>
      <xdr:rowOff>229706</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5488979" y="5042285"/>
          <a:ext cx="3174830" cy="235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a:t>messages are metered</a:t>
          </a:r>
          <a:r>
            <a:rPr lang="en-US" sz="1200" i="1" baseline="0"/>
            <a:t> in </a:t>
          </a:r>
          <a:r>
            <a:rPr lang="en-US" sz="1200" i="1"/>
            <a:t>5 kB increments</a:t>
          </a:r>
        </a:p>
      </xdr:txBody>
    </xdr:sp>
    <xdr:clientData/>
  </xdr:twoCellAnchor>
  <xdr:twoCellAnchor>
    <xdr:from>
      <xdr:col>3</xdr:col>
      <xdr:colOff>194455</xdr:colOff>
      <xdr:row>25</xdr:row>
      <xdr:rowOff>173578</xdr:rowOff>
    </xdr:from>
    <xdr:to>
      <xdr:col>6</xdr:col>
      <xdr:colOff>13703</xdr:colOff>
      <xdr:row>27</xdr:row>
      <xdr:rowOff>14945</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329984" y="6919519"/>
          <a:ext cx="2127660" cy="364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800" i="0" u="none">
              <a:solidFill>
                <a:sysClr val="windowText" lastClr="000000"/>
              </a:solidFill>
            </a:rPr>
            <a:t>Rules Engine</a:t>
          </a:r>
        </a:p>
      </xdr:txBody>
    </xdr:sp>
    <xdr:clientData/>
  </xdr:twoCellAnchor>
  <xdr:twoCellAnchor>
    <xdr:from>
      <xdr:col>11</xdr:col>
      <xdr:colOff>396778</xdr:colOff>
      <xdr:row>11</xdr:row>
      <xdr:rowOff>91955</xdr:rowOff>
    </xdr:from>
    <xdr:to>
      <xdr:col>15</xdr:col>
      <xdr:colOff>0</xdr:colOff>
      <xdr:row>13</xdr:row>
      <xdr:rowOff>63500</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308878" y="3432055"/>
          <a:ext cx="3921222" cy="28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u="none">
              <a:solidFill>
                <a:sysClr val="windowText" lastClr="000000"/>
              </a:solidFill>
            </a:rPr>
            <a:t>select from the menu -</a:t>
          </a:r>
          <a:r>
            <a:rPr lang="en-US" sz="1200" b="1" i="1" u="none">
              <a:solidFill>
                <a:sysClr val="windowText" lastClr="000000"/>
              </a:solidFill>
            </a:rPr>
            <a:t>or-</a:t>
          </a:r>
          <a:r>
            <a:rPr lang="en-US" sz="1200" i="1" u="none">
              <a:solidFill>
                <a:sysClr val="windowText" lastClr="000000"/>
              </a:solidFill>
            </a:rPr>
            <a:t> type a number</a:t>
          </a:r>
        </a:p>
      </xdr:txBody>
    </xdr:sp>
    <xdr:clientData/>
  </xdr:twoCellAnchor>
  <xdr:twoCellAnchor>
    <xdr:from>
      <xdr:col>3</xdr:col>
      <xdr:colOff>266700</xdr:colOff>
      <xdr:row>53</xdr:row>
      <xdr:rowOff>279400</xdr:rowOff>
    </xdr:from>
    <xdr:to>
      <xdr:col>6</xdr:col>
      <xdr:colOff>85948</xdr:colOff>
      <xdr:row>54</xdr:row>
      <xdr:rowOff>279144</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397000" y="7556500"/>
          <a:ext cx="1622648" cy="317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800" i="0" u="none">
              <a:solidFill>
                <a:sysClr val="windowText" lastClr="000000"/>
              </a:solidFill>
            </a:rPr>
            <a:t>Device Shadow</a:t>
          </a:r>
        </a:p>
      </xdr:txBody>
    </xdr:sp>
    <xdr:clientData/>
  </xdr:twoCellAnchor>
  <xdr:twoCellAnchor>
    <xdr:from>
      <xdr:col>3</xdr:col>
      <xdr:colOff>265537</xdr:colOff>
      <xdr:row>62</xdr:row>
      <xdr:rowOff>519546</xdr:rowOff>
    </xdr:from>
    <xdr:to>
      <xdr:col>6</xdr:col>
      <xdr:colOff>245267</xdr:colOff>
      <xdr:row>65</xdr:row>
      <xdr:rowOff>25144</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1396992" y="9744364"/>
          <a:ext cx="1780820" cy="510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800" i="0" u="none">
              <a:solidFill>
                <a:sysClr val="windowText" lastClr="000000"/>
              </a:solidFill>
            </a:rPr>
            <a:t>Registry</a:t>
          </a:r>
        </a:p>
      </xdr:txBody>
    </xdr:sp>
    <xdr:clientData/>
  </xdr:twoCellAnchor>
  <xdr:twoCellAnchor>
    <xdr:from>
      <xdr:col>11</xdr:col>
      <xdr:colOff>152400</xdr:colOff>
      <xdr:row>10</xdr:row>
      <xdr:rowOff>143621</xdr:rowOff>
    </xdr:from>
    <xdr:to>
      <xdr:col>15</xdr:col>
      <xdr:colOff>73121</xdr:colOff>
      <xdr:row>11</xdr:row>
      <xdr:rowOff>150838</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40525" y="2842371"/>
          <a:ext cx="4254596" cy="324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400" i="0" u="none">
              <a:solidFill>
                <a:sysClr val="windowText" lastClr="000000"/>
              </a:solidFill>
            </a:rPr>
            <a:t>1.  Enter the number of devices</a:t>
          </a:r>
          <a:r>
            <a:rPr lang="en-US" sz="1400" i="0" u="none" baseline="0">
              <a:solidFill>
                <a:sysClr val="windowText" lastClr="000000"/>
              </a:solidFill>
            </a:rPr>
            <a:t>.</a:t>
          </a:r>
          <a:endParaRPr lang="en-US" sz="1400" i="0" u="none">
            <a:solidFill>
              <a:sysClr val="windowText" lastClr="000000"/>
            </a:solidFill>
          </a:endParaRPr>
        </a:p>
      </xdr:txBody>
    </xdr:sp>
    <xdr:clientData/>
  </xdr:twoCellAnchor>
  <xdr:twoCellAnchor>
    <xdr:from>
      <xdr:col>11</xdr:col>
      <xdr:colOff>127000</xdr:colOff>
      <xdr:row>15</xdr:row>
      <xdr:rowOff>257921</xdr:rowOff>
    </xdr:from>
    <xdr:to>
      <xdr:col>15</xdr:col>
      <xdr:colOff>47721</xdr:colOff>
      <xdr:row>16</xdr:row>
      <xdr:rowOff>181721</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6715125" y="4258421"/>
          <a:ext cx="425459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400" i="0" u="none">
              <a:solidFill>
                <a:sysClr val="windowText" lastClr="000000"/>
              </a:solidFill>
            </a:rPr>
            <a:t>3. Estimate how much of the time each device will </a:t>
          </a:r>
        </a:p>
      </xdr:txBody>
    </xdr:sp>
    <xdr:clientData/>
  </xdr:twoCellAnchor>
  <xdr:twoCellAnchor>
    <xdr:from>
      <xdr:col>11</xdr:col>
      <xdr:colOff>342900</xdr:colOff>
      <xdr:row>16</xdr:row>
      <xdr:rowOff>169021</xdr:rowOff>
    </xdr:from>
    <xdr:to>
      <xdr:col>15</xdr:col>
      <xdr:colOff>263621</xdr:colOff>
      <xdr:row>18</xdr:row>
      <xdr:rowOff>85351</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6931025" y="4487021"/>
          <a:ext cx="4254596" cy="360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400" i="0" u="none">
              <a:solidFill>
                <a:sysClr val="windowText" lastClr="000000"/>
              </a:solidFill>
            </a:rPr>
            <a:t>be connected.</a:t>
          </a:r>
        </a:p>
      </xdr:txBody>
    </xdr:sp>
    <xdr:clientData/>
  </xdr:twoCellAnchor>
  <xdr:twoCellAnchor>
    <xdr:from>
      <xdr:col>11</xdr:col>
      <xdr:colOff>139700</xdr:colOff>
      <xdr:row>18</xdr:row>
      <xdr:rowOff>153146</xdr:rowOff>
    </xdr:from>
    <xdr:to>
      <xdr:col>15</xdr:col>
      <xdr:colOff>60421</xdr:colOff>
      <xdr:row>27</xdr:row>
      <xdr:rowOff>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6743700" y="4993257"/>
          <a:ext cx="4238721" cy="989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400" i="0" u="none">
              <a:solidFill>
                <a:sysClr val="windowText" lastClr="000000"/>
              </a:solidFill>
            </a:rPr>
            <a:t>4. Enter the estimated number</a:t>
          </a:r>
          <a:r>
            <a:rPr lang="en-US" sz="1400" i="0" u="none" baseline="0">
              <a:solidFill>
                <a:sysClr val="windowText" lastClr="000000"/>
              </a:solidFill>
            </a:rPr>
            <a:t> of messages, </a:t>
          </a:r>
          <a:endParaRPr lang="en-US" sz="1400" i="0" u="none">
            <a:solidFill>
              <a:sysClr val="windowText" lastClr="000000"/>
            </a:solidFill>
          </a:endParaRPr>
        </a:p>
      </xdr:txBody>
    </xdr:sp>
    <xdr:clientData/>
  </xdr:twoCellAnchor>
  <xdr:twoCellAnchor>
    <xdr:from>
      <xdr:col>11</xdr:col>
      <xdr:colOff>342901</xdr:colOff>
      <xdr:row>19</xdr:row>
      <xdr:rowOff>82921</xdr:rowOff>
    </xdr:from>
    <xdr:to>
      <xdr:col>14</xdr:col>
      <xdr:colOff>1397001</xdr:colOff>
      <xdr:row>22</xdr:row>
      <xdr:rowOff>35718</xdr:rowOff>
    </xdr:to>
    <xdr:sp macro="" textlink="">
      <xdr:nvSpPr>
        <xdr:cNvPr id="34" name="TextBox 33">
          <a:hlinkClick xmlns:r="http://schemas.openxmlformats.org/officeDocument/2006/relationships" r:id="rId1"/>
          <a:extLst>
            <a:ext uri="{FF2B5EF4-FFF2-40B4-BE49-F238E27FC236}">
              <a16:creationId xmlns:a16="http://schemas.microsoft.com/office/drawing/2014/main" id="{00000000-0008-0000-0000-000022000000}"/>
            </a:ext>
          </a:extLst>
        </xdr:cNvPr>
        <xdr:cNvSpPr txBox="1"/>
      </xdr:nvSpPr>
      <xdr:spPr>
        <a:xfrm>
          <a:off x="10022682" y="5131171"/>
          <a:ext cx="3780632" cy="78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400" i="0" u="sng" baseline="0">
              <a:solidFill>
                <a:srgbClr val="005B86"/>
              </a:solidFill>
            </a:rPr>
            <a:t>excluding PINGs</a:t>
          </a:r>
          <a:r>
            <a:rPr lang="en-US" sz="1400" i="0" u="none" baseline="0">
              <a:solidFill>
                <a:sysClr val="windowText" lastClr="000000"/>
              </a:solidFill>
            </a:rPr>
            <a:t>, that each device </a:t>
          </a:r>
          <a:r>
            <a:rPr lang="en-US" sz="1400" i="0" u="none">
              <a:solidFill>
                <a:sysClr val="windowText" lastClr="000000"/>
              </a:solidFill>
            </a:rPr>
            <a:t>will send and receive</a:t>
          </a:r>
          <a:r>
            <a:rPr lang="en-US" sz="1400" i="0" u="none" baseline="0">
              <a:solidFill>
                <a:sysClr val="windowText" lastClr="000000"/>
              </a:solidFill>
            </a:rPr>
            <a:t> in a day, and also estimate the size of each message.</a:t>
          </a:r>
          <a:endParaRPr lang="en-US" sz="1400" i="0" u="none">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i="0" u="none">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i="0" u="none">
            <a:solidFill>
              <a:sysClr val="windowText" lastClr="000000"/>
            </a:solidFill>
          </a:endParaRPr>
        </a:p>
      </xdr:txBody>
    </xdr:sp>
    <xdr:clientData/>
  </xdr:twoCellAnchor>
  <xdr:twoCellAnchor>
    <xdr:from>
      <xdr:col>11</xdr:col>
      <xdr:colOff>116114</xdr:colOff>
      <xdr:row>23</xdr:row>
      <xdr:rowOff>91460</xdr:rowOff>
    </xdr:from>
    <xdr:to>
      <xdr:col>15</xdr:col>
      <xdr:colOff>36835</xdr:colOff>
      <xdr:row>25</xdr:row>
      <xdr:rowOff>194767</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7336971" y="6550317"/>
          <a:ext cx="4256864" cy="611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400" i="0" u="none" baseline="0">
              <a:solidFill>
                <a:sysClr val="windowText" lastClr="000000"/>
              </a:solidFill>
            </a:rPr>
            <a:t>As you change the calculator values, the price automatically updates.</a:t>
          </a:r>
          <a:endParaRPr lang="en-US" sz="1400" i="0" u="none">
            <a:solidFill>
              <a:sysClr val="windowText" lastClr="000000"/>
            </a:solidFill>
          </a:endParaRPr>
        </a:p>
      </xdr:txBody>
    </xdr:sp>
    <xdr:clientData/>
  </xdr:twoCellAnchor>
  <xdr:twoCellAnchor>
    <xdr:from>
      <xdr:col>11</xdr:col>
      <xdr:colOff>61686</xdr:colOff>
      <xdr:row>26</xdr:row>
      <xdr:rowOff>47810</xdr:rowOff>
    </xdr:from>
    <xdr:to>
      <xdr:col>14</xdr:col>
      <xdr:colOff>1382486</xdr:colOff>
      <xdr:row>32</xdr:row>
      <xdr:rowOff>17076</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7282543" y="7214239"/>
          <a:ext cx="4060372" cy="1275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400" i="0" u="none">
              <a:solidFill>
                <a:sysClr val="windowText" lastClr="000000"/>
              </a:solidFill>
            </a:rPr>
            <a:t>To include pricing for Rules Engine, Device Shadow, or Device Registry, select the checkbox next</a:t>
          </a:r>
          <a:r>
            <a:rPr lang="en-US" sz="1400" i="0" u="none" baseline="0">
              <a:solidFill>
                <a:sysClr val="windowText" lastClr="000000"/>
              </a:solidFill>
            </a:rPr>
            <a:t> to its name. You can use the default values or adjust them to match your specific use case.  Visit the </a:t>
          </a:r>
          <a:r>
            <a:rPr lang="en-US" sz="1400" i="0" u="sng" baseline="0">
              <a:solidFill>
                <a:srgbClr val="005B86"/>
              </a:solidFill>
            </a:rPr>
            <a:t>AWS IoT Core pricing page</a:t>
          </a:r>
          <a:r>
            <a:rPr lang="en-US" sz="1400" i="0" u="none" baseline="0">
              <a:solidFill>
                <a:sysClr val="windowText" lastClr="000000"/>
              </a:solidFill>
            </a:rPr>
            <a:t> for more details.</a:t>
          </a:r>
          <a:endParaRPr lang="en-US" sz="1400" i="0" u="none">
            <a:solidFill>
              <a:sysClr val="windowText" lastClr="000000"/>
            </a:solidFill>
          </a:endParaRPr>
        </a:p>
      </xdr:txBody>
    </xdr:sp>
    <xdr:clientData/>
  </xdr:twoCellAnchor>
  <xdr:twoCellAnchor>
    <xdr:from>
      <xdr:col>11</xdr:col>
      <xdr:colOff>390428</xdr:colOff>
      <xdr:row>13</xdr:row>
      <xdr:rowOff>311030</xdr:rowOff>
    </xdr:from>
    <xdr:to>
      <xdr:col>15</xdr:col>
      <xdr:colOff>311149</xdr:colOff>
      <xdr:row>15</xdr:row>
      <xdr:rowOff>186952</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6978553" y="3867030"/>
          <a:ext cx="4254596" cy="320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u="none">
              <a:solidFill>
                <a:sysClr val="windowText" lastClr="000000"/>
              </a:solidFill>
            </a:rPr>
            <a:t>select from the menu</a:t>
          </a:r>
        </a:p>
      </xdr:txBody>
    </xdr:sp>
    <xdr:clientData/>
  </xdr:twoCellAnchor>
  <xdr:twoCellAnchor>
    <xdr:from>
      <xdr:col>11</xdr:col>
      <xdr:colOff>146050</xdr:colOff>
      <xdr:row>12</xdr:row>
      <xdr:rowOff>296021</xdr:rowOff>
    </xdr:from>
    <xdr:to>
      <xdr:col>15</xdr:col>
      <xdr:colOff>66771</xdr:colOff>
      <xdr:row>14</xdr:row>
      <xdr:rowOff>1613</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6734175" y="3550396"/>
          <a:ext cx="4254596" cy="324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400" i="0" u="none">
              <a:solidFill>
                <a:sysClr val="windowText" lastClr="000000"/>
              </a:solidFill>
            </a:rPr>
            <a:t>2.  Enter the AWS Region.</a:t>
          </a:r>
        </a:p>
      </xdr:txBody>
    </xdr:sp>
    <xdr:clientData/>
  </xdr:twoCellAnchor>
  <xdr:twoCellAnchor>
    <xdr:from>
      <xdr:col>5</xdr:col>
      <xdr:colOff>407554</xdr:colOff>
      <xdr:row>62</xdr:row>
      <xdr:rowOff>29247</xdr:rowOff>
    </xdr:from>
    <xdr:to>
      <xdr:col>9</xdr:col>
      <xdr:colOff>200025</xdr:colOff>
      <xdr:row>62</xdr:row>
      <xdr:rowOff>277090</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5484379" y="14916822"/>
          <a:ext cx="3297671" cy="247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a:t>Shadow</a:t>
          </a:r>
          <a:r>
            <a:rPr lang="en-US" sz="1200" i="1" baseline="0"/>
            <a:t> records </a:t>
          </a:r>
          <a:r>
            <a:rPr lang="en-US" sz="1200" i="1"/>
            <a:t>are metered</a:t>
          </a:r>
          <a:r>
            <a:rPr lang="en-US" sz="1200" i="1" baseline="0"/>
            <a:t> in 1</a:t>
          </a:r>
          <a:r>
            <a:rPr lang="en-US" sz="1200" i="1"/>
            <a:t> kB increments</a:t>
          </a:r>
        </a:p>
      </xdr:txBody>
    </xdr:sp>
    <xdr:clientData/>
  </xdr:twoCellAnchor>
  <xdr:twoCellAnchor>
    <xdr:from>
      <xdr:col>2</xdr:col>
      <xdr:colOff>240273</xdr:colOff>
      <xdr:row>6</xdr:row>
      <xdr:rowOff>285751</xdr:rowOff>
    </xdr:from>
    <xdr:to>
      <xdr:col>6</xdr:col>
      <xdr:colOff>287151</xdr:colOff>
      <xdr:row>7</xdr:row>
      <xdr:rowOff>258409</xdr:rowOff>
    </xdr:to>
    <xdr:sp macro="" textlink="">
      <xdr:nvSpPr>
        <xdr:cNvPr id="38" name="TextBox 37">
          <a:hlinkClick xmlns:r="http://schemas.openxmlformats.org/officeDocument/2006/relationships" r:id="rId2"/>
          <a:extLst>
            <a:ext uri="{FF2B5EF4-FFF2-40B4-BE49-F238E27FC236}">
              <a16:creationId xmlns:a16="http://schemas.microsoft.com/office/drawing/2014/main" id="{00000000-0008-0000-0000-000026000000}"/>
            </a:ext>
          </a:extLst>
        </xdr:cNvPr>
        <xdr:cNvSpPr txBox="1"/>
      </xdr:nvSpPr>
      <xdr:spPr>
        <a:xfrm>
          <a:off x="1847617" y="2190751"/>
          <a:ext cx="4011659" cy="28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0" u="sng">
              <a:solidFill>
                <a:srgbClr val="005B86"/>
              </a:solidFill>
            </a:rPr>
            <a:t>Learn more</a:t>
          </a:r>
          <a:r>
            <a:rPr lang="en-US" sz="1200" i="0" u="sng" baseline="0">
              <a:solidFill>
                <a:srgbClr val="005B86"/>
              </a:solidFill>
            </a:rPr>
            <a:t> about AWS IoT Core </a:t>
          </a:r>
          <a:r>
            <a:rPr lang="en-US" sz="1200" i="0" u="sng">
              <a:solidFill>
                <a:srgbClr val="005B86"/>
              </a:solidFill>
            </a:rPr>
            <a:t>pricing</a:t>
          </a:r>
        </a:p>
      </xdr:txBody>
    </xdr:sp>
    <xdr:clientData/>
  </xdr:twoCellAnchor>
  <xdr:twoCellAnchor>
    <xdr:from>
      <xdr:col>5</xdr:col>
      <xdr:colOff>404216</xdr:colOff>
      <xdr:row>23</xdr:row>
      <xdr:rowOff>309432</xdr:rowOff>
    </xdr:from>
    <xdr:to>
      <xdr:col>9</xdr:col>
      <xdr:colOff>66703</xdr:colOff>
      <xdr:row>25</xdr:row>
      <xdr:rowOff>56589</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5476279" y="6393526"/>
          <a:ext cx="3174830" cy="25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a:t>messages are metered</a:t>
          </a:r>
          <a:r>
            <a:rPr lang="en-US" sz="1200" i="1" baseline="0"/>
            <a:t> in </a:t>
          </a:r>
          <a:r>
            <a:rPr lang="en-US" sz="1200" i="1"/>
            <a:t>5 kB increments</a:t>
          </a:r>
        </a:p>
      </xdr:txBody>
    </xdr:sp>
    <xdr:clientData/>
  </xdr:twoCellAnchor>
  <xdr:twoCellAnchor>
    <xdr:from>
      <xdr:col>3</xdr:col>
      <xdr:colOff>1931391</xdr:colOff>
      <xdr:row>42</xdr:row>
      <xdr:rowOff>294072</xdr:rowOff>
    </xdr:from>
    <xdr:to>
      <xdr:col>8</xdr:col>
      <xdr:colOff>23812</xdr:colOff>
      <xdr:row>43</xdr:row>
      <xdr:rowOff>273844</xdr:rowOff>
    </xdr:to>
    <xdr:sp macro="" textlink="">
      <xdr:nvSpPr>
        <xdr:cNvPr id="27" name="TextBox 26">
          <a:extLst>
            <a:ext uri="{FF2B5EF4-FFF2-40B4-BE49-F238E27FC236}">
              <a16:creationId xmlns:a16="http://schemas.microsoft.com/office/drawing/2014/main" id="{00000000-0008-0000-0000-000012000000}"/>
            </a:ext>
          </a:extLst>
        </xdr:cNvPr>
        <xdr:cNvSpPr txBox="1"/>
      </xdr:nvSpPr>
      <xdr:spPr>
        <a:xfrm>
          <a:off x="3050579" y="10890635"/>
          <a:ext cx="3474046" cy="289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a:solidFill>
                <a:sysClr val="windowText" lastClr="000000"/>
              </a:solidFill>
            </a:rPr>
            <a:t>Rules</a:t>
          </a:r>
          <a:r>
            <a:rPr lang="en-US" sz="1200" i="1" baseline="0">
              <a:solidFill>
                <a:sysClr val="windowText" lastClr="000000"/>
              </a:solidFill>
            </a:rPr>
            <a:t> Engine</a:t>
          </a:r>
          <a:r>
            <a:rPr lang="en-US" sz="1200" i="1">
              <a:solidFill>
                <a:sysClr val="windowText" lastClr="000000"/>
              </a:solidFill>
            </a:rPr>
            <a:t> usage is metered</a:t>
          </a:r>
          <a:r>
            <a:rPr lang="en-US" sz="1200" i="1" baseline="0">
              <a:solidFill>
                <a:sysClr val="windowText" lastClr="000000"/>
              </a:solidFill>
            </a:rPr>
            <a:t> in </a:t>
          </a:r>
          <a:r>
            <a:rPr lang="en-US" sz="1200" i="1">
              <a:solidFill>
                <a:sysClr val="windowText" lastClr="000000"/>
              </a:solidFill>
            </a:rPr>
            <a:t>5 kB increments</a:t>
          </a:r>
        </a:p>
      </xdr:txBody>
    </xdr:sp>
    <xdr:clientData/>
  </xdr:twoCellAnchor>
  <xdr:twoCellAnchor>
    <xdr:from>
      <xdr:col>3</xdr:col>
      <xdr:colOff>1928216</xdr:colOff>
      <xdr:row>49</xdr:row>
      <xdr:rowOff>297656</xdr:rowOff>
    </xdr:from>
    <xdr:to>
      <xdr:col>8</xdr:col>
      <xdr:colOff>346364</xdr:colOff>
      <xdr:row>50</xdr:row>
      <xdr:rowOff>235032</xdr:rowOff>
    </xdr:to>
    <xdr:sp macro="" textlink="">
      <xdr:nvSpPr>
        <xdr:cNvPr id="28" name="TextBox 27">
          <a:extLst>
            <a:ext uri="{FF2B5EF4-FFF2-40B4-BE49-F238E27FC236}">
              <a16:creationId xmlns:a16="http://schemas.microsoft.com/office/drawing/2014/main" id="{00000000-0008-0000-0000-000027000000}"/>
            </a:ext>
          </a:extLst>
        </xdr:cNvPr>
        <xdr:cNvSpPr txBox="1"/>
      </xdr:nvSpPr>
      <xdr:spPr>
        <a:xfrm>
          <a:off x="3041528" y="12717266"/>
          <a:ext cx="3799154" cy="246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200" i="1">
              <a:solidFill>
                <a:sysClr val="windowText" lastClr="000000"/>
              </a:solidFill>
              <a:effectLst/>
              <a:latin typeface="+mn-lt"/>
              <a:ea typeface="+mn-ea"/>
              <a:cs typeface="+mn-cs"/>
            </a:rPr>
            <a:t>Rules</a:t>
          </a:r>
          <a:r>
            <a:rPr lang="en-US" sz="1200" i="1" baseline="0">
              <a:solidFill>
                <a:sysClr val="windowText" lastClr="000000"/>
              </a:solidFill>
              <a:effectLst/>
              <a:latin typeface="+mn-lt"/>
              <a:ea typeface="+mn-ea"/>
              <a:cs typeface="+mn-cs"/>
            </a:rPr>
            <a:t> Engine</a:t>
          </a:r>
          <a:r>
            <a:rPr lang="en-US" sz="1200" i="1">
              <a:solidFill>
                <a:sysClr val="windowText" lastClr="000000"/>
              </a:solidFill>
              <a:effectLst/>
              <a:latin typeface="+mn-lt"/>
              <a:ea typeface="+mn-ea"/>
              <a:cs typeface="+mn-cs"/>
            </a:rPr>
            <a:t> usage is metered</a:t>
          </a:r>
          <a:r>
            <a:rPr lang="en-US" sz="1200" i="1" baseline="0">
              <a:solidFill>
                <a:sysClr val="windowText" lastClr="000000"/>
              </a:solidFill>
              <a:effectLst/>
              <a:latin typeface="+mn-lt"/>
              <a:ea typeface="+mn-ea"/>
              <a:cs typeface="+mn-cs"/>
            </a:rPr>
            <a:t> in </a:t>
          </a:r>
          <a:r>
            <a:rPr lang="en-US" sz="1200" i="1">
              <a:solidFill>
                <a:sysClr val="windowText" lastClr="000000"/>
              </a:solidFill>
              <a:effectLst/>
              <a:latin typeface="+mn-lt"/>
              <a:ea typeface="+mn-ea"/>
              <a:cs typeface="+mn-cs"/>
            </a:rPr>
            <a:t>5 kB increments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AV87"/>
  <sheetViews>
    <sheetView showGridLines="0" showRowColHeaders="0" tabSelected="1" topLeftCell="B1" zoomScaleNormal="100" workbookViewId="0">
      <selection activeCell="I6" sqref="I6"/>
    </sheetView>
  </sheetViews>
  <sheetFormatPr defaultColWidth="11" defaultRowHeight="18.75"/>
  <cols>
    <col min="1" max="1" width="10.5" style="1" hidden="1" customWidth="1"/>
    <col min="2" max="2" width="10.625" style="9" customWidth="1"/>
    <col min="3" max="3" width="4.125" style="1" customWidth="1"/>
    <col min="4" max="4" width="26.5" style="1" customWidth="1"/>
    <col min="5" max="5" width="14.875" style="1" customWidth="1"/>
    <col min="6" max="6" width="6.5" style="1" customWidth="1"/>
    <col min="7" max="7" width="13.125" style="1" customWidth="1"/>
    <col min="8" max="8" width="9.5" style="1" customWidth="1"/>
    <col min="9" max="9" width="16.875" style="1" customWidth="1"/>
    <col min="10" max="10" width="6.5" style="1" customWidth="1"/>
    <col min="11" max="11" width="7.875" style="1" customWidth="1"/>
    <col min="12" max="12" width="14.5" style="1" customWidth="1"/>
    <col min="13" max="13" width="18.5" style="1" customWidth="1"/>
    <col min="14" max="14" width="2.875" style="1" customWidth="1"/>
    <col min="15" max="15" width="20.875" style="1" customWidth="1"/>
    <col min="16" max="16" width="13.625" style="9" customWidth="1"/>
    <col min="17" max="17" width="14.5" style="16" hidden="1" customWidth="1"/>
    <col min="18" max="18" width="14.625" style="16" hidden="1" customWidth="1"/>
    <col min="19" max="23" width="10.875" style="16" hidden="1" customWidth="1"/>
    <col min="24" max="24" width="10.875" style="15" hidden="1" customWidth="1"/>
    <col min="25" max="29" width="10.875" hidden="1" customWidth="1"/>
    <col min="30" max="30" width="17.375" hidden="1" customWidth="1"/>
    <col min="31" max="38" width="10.875" hidden="1" customWidth="1"/>
    <col min="39" max="39" width="26.875" hidden="1" customWidth="1"/>
    <col min="40" max="40" width="8.875" hidden="1" customWidth="1"/>
    <col min="41" max="41" width="13.875" hidden="1" customWidth="1"/>
    <col min="42" max="42" width="10.875" hidden="1" customWidth="1"/>
    <col min="43" max="45" width="10.875" customWidth="1"/>
    <col min="46" max="46" width="9.375" customWidth="1"/>
    <col min="47" max="61" width="10.875" customWidth="1"/>
  </cols>
  <sheetData>
    <row r="2" spans="3:48" ht="41.1" customHeight="1">
      <c r="C2" s="31"/>
      <c r="D2" s="80" t="s">
        <v>126</v>
      </c>
      <c r="E2" s="31"/>
      <c r="F2" s="31"/>
      <c r="G2" s="31"/>
      <c r="H2" s="31"/>
      <c r="I2" s="31"/>
      <c r="J2" s="31"/>
      <c r="K2" s="31"/>
      <c r="L2" s="31"/>
      <c r="M2" s="31"/>
      <c r="N2" s="31"/>
      <c r="O2" s="31"/>
    </row>
    <row r="4" spans="3:48" ht="23.25">
      <c r="C4" s="84"/>
      <c r="D4" s="85"/>
      <c r="E4" s="85"/>
      <c r="F4" s="85"/>
      <c r="G4" s="85"/>
      <c r="H4" s="85"/>
      <c r="I4" s="85"/>
      <c r="J4" s="86"/>
      <c r="K4" s="19"/>
      <c r="L4" s="2" t="s">
        <v>52</v>
      </c>
      <c r="Q4" s="17"/>
      <c r="R4" s="17"/>
      <c r="S4" s="17"/>
      <c r="T4" s="17"/>
      <c r="U4" s="17"/>
      <c r="V4" s="17"/>
      <c r="W4" s="17"/>
      <c r="X4" s="17"/>
      <c r="Y4" s="64" t="s">
        <v>26</v>
      </c>
      <c r="Z4" s="42"/>
      <c r="AA4" s="42"/>
      <c r="AB4" s="42"/>
      <c r="AC4" s="42"/>
      <c r="AD4" s="42"/>
      <c r="AE4" s="42"/>
      <c r="AF4" s="42"/>
      <c r="AG4" s="42"/>
      <c r="AH4" s="42"/>
      <c r="AI4" s="42"/>
      <c r="AJ4" s="42"/>
      <c r="AK4" s="44"/>
      <c r="AL4" s="44"/>
      <c r="AM4" s="44"/>
      <c r="AN4" s="101"/>
      <c r="AO4" s="44"/>
      <c r="AP4" s="44"/>
      <c r="AQ4" s="44"/>
      <c r="AR4" s="44"/>
      <c r="AS4" s="44"/>
      <c r="AT4" s="44"/>
      <c r="AU4" s="44"/>
    </row>
    <row r="5" spans="3:48" ht="24" thickBot="1">
      <c r="C5" s="87"/>
      <c r="D5" s="66" t="s">
        <v>29</v>
      </c>
      <c r="E5" s="5"/>
      <c r="F5" s="5"/>
      <c r="G5" s="5"/>
      <c r="I5" s="161" t="s">
        <v>78</v>
      </c>
      <c r="J5" s="88"/>
      <c r="L5" s="34"/>
      <c r="M5" s="75" t="s">
        <v>34</v>
      </c>
      <c r="N5" s="76"/>
      <c r="O5" s="75" t="s">
        <v>35</v>
      </c>
      <c r="Q5" s="102" t="s">
        <v>30</v>
      </c>
      <c r="R5" s="103">
        <v>10000</v>
      </c>
      <c r="S5" s="103">
        <v>100000</v>
      </c>
      <c r="T5" s="103">
        <v>1000000</v>
      </c>
      <c r="U5" s="103"/>
      <c r="V5" s="103"/>
      <c r="W5" s="103"/>
      <c r="X5" s="104"/>
      <c r="Y5" s="44"/>
      <c r="Z5" s="42"/>
      <c r="AA5" s="42"/>
      <c r="AB5" s="42"/>
      <c r="AC5" s="42"/>
      <c r="AD5" s="42"/>
      <c r="AE5" s="42"/>
      <c r="AF5" s="42"/>
      <c r="AG5" s="42"/>
      <c r="AH5" s="42"/>
      <c r="AI5" s="42"/>
      <c r="AJ5" s="42"/>
      <c r="AK5" s="44"/>
      <c r="AL5" s="44"/>
      <c r="AM5" s="44"/>
      <c r="AN5" s="101"/>
      <c r="AO5" s="44"/>
      <c r="AP5" s="44"/>
      <c r="AQ5" s="44"/>
      <c r="AR5" s="44"/>
      <c r="AS5" s="44"/>
      <c r="AT5" s="44"/>
      <c r="AU5" s="43"/>
    </row>
    <row r="6" spans="3:48" ht="24.95" customHeight="1" thickBot="1">
      <c r="C6" s="87"/>
      <c r="D6" s="180">
        <v>1000</v>
      </c>
      <c r="F6" s="34"/>
      <c r="G6" s="34"/>
      <c r="H6" s="171"/>
      <c r="I6" s="188" t="s">
        <v>66</v>
      </c>
      <c r="J6" s="89"/>
      <c r="K6" s="30"/>
      <c r="L6" s="35" t="s">
        <v>37</v>
      </c>
      <c r="M6" s="79">
        <f>M7/D6</f>
        <v>0</v>
      </c>
      <c r="N6" s="22"/>
      <c r="O6" s="79">
        <f>M6*(365/30)</f>
        <v>0</v>
      </c>
      <c r="Q6" s="102" t="s">
        <v>36</v>
      </c>
      <c r="R6" s="105">
        <v>1</v>
      </c>
      <c r="S6" s="105">
        <v>0.75</v>
      </c>
      <c r="T6" s="105">
        <v>0.5</v>
      </c>
      <c r="U6" s="105">
        <v>0.25</v>
      </c>
      <c r="V6" s="105">
        <v>0.1</v>
      </c>
      <c r="W6" s="105"/>
      <c r="X6" s="104"/>
      <c r="Y6" s="50"/>
      <c r="Z6" s="45"/>
      <c r="AA6" s="45"/>
      <c r="AB6" s="45"/>
      <c r="AC6" s="45"/>
      <c r="AD6" s="45"/>
      <c r="AE6" s="45"/>
      <c r="AF6" s="45"/>
      <c r="AG6" s="45"/>
      <c r="AH6" s="45"/>
      <c r="AI6" s="45"/>
      <c r="AJ6" s="45"/>
      <c r="AK6" s="169" t="s">
        <v>92</v>
      </c>
      <c r="AL6" s="169"/>
      <c r="AM6" s="191" t="s">
        <v>91</v>
      </c>
      <c r="AN6" s="191"/>
      <c r="AO6" s="169"/>
      <c r="AP6" s="169"/>
      <c r="AQ6" s="169"/>
      <c r="AR6" s="169"/>
      <c r="AS6" s="169"/>
      <c r="AT6" s="46"/>
      <c r="AU6" s="43"/>
    </row>
    <row r="7" spans="3:48" ht="24.95" customHeight="1">
      <c r="C7" s="87"/>
      <c r="D7" s="4"/>
      <c r="E7" s="5"/>
      <c r="F7" s="5"/>
      <c r="G7" s="5"/>
      <c r="H7" s="5"/>
      <c r="I7" s="5"/>
      <c r="J7" s="88"/>
      <c r="L7" s="36" t="s">
        <v>38</v>
      </c>
      <c r="M7" s="37">
        <f>I9+I14+I27+I55+I64</f>
        <v>0</v>
      </c>
      <c r="N7" s="38"/>
      <c r="O7" s="39">
        <f>M7*(365/30)</f>
        <v>0</v>
      </c>
      <c r="P7" s="23"/>
      <c r="Q7" s="102" t="s">
        <v>31</v>
      </c>
      <c r="R7" s="106" t="b">
        <v>0</v>
      </c>
      <c r="S7" s="107">
        <f>IF(R7=TRUE, 50, 0)</f>
        <v>0</v>
      </c>
      <c r="T7" s="107"/>
      <c r="U7" s="107"/>
      <c r="V7" s="107"/>
      <c r="W7" s="107"/>
      <c r="X7" s="104"/>
      <c r="Y7" s="50"/>
      <c r="Z7" s="108" t="s">
        <v>42</v>
      </c>
      <c r="AA7" s="47"/>
      <c r="AB7" s="109" t="s">
        <v>85</v>
      </c>
      <c r="AC7" t="s">
        <v>89</v>
      </c>
      <c r="AD7" s="109" t="s">
        <v>18</v>
      </c>
      <c r="AE7" s="110"/>
      <c r="AF7" s="110"/>
      <c r="AG7" s="110"/>
      <c r="AH7" s="110"/>
      <c r="AI7" s="110"/>
      <c r="AJ7" s="110"/>
      <c r="AK7" s="48" t="s">
        <v>24</v>
      </c>
      <c r="AL7" s="111"/>
      <c r="AM7" s="58" t="s">
        <v>1</v>
      </c>
      <c r="AN7" s="112"/>
      <c r="AO7" s="50"/>
      <c r="AP7" s="50"/>
      <c r="AQ7" s="111"/>
      <c r="AR7" s="111"/>
      <c r="AS7" s="111"/>
      <c r="AT7" s="48"/>
      <c r="AU7" s="43"/>
    </row>
    <row r="8" spans="3:48" ht="24.95" customHeight="1" thickBot="1">
      <c r="C8" s="87"/>
      <c r="D8" s="4"/>
      <c r="E8" s="5"/>
      <c r="F8" s="5"/>
      <c r="G8" s="5"/>
      <c r="H8" s="5"/>
      <c r="I8" s="163" t="s">
        <v>82</v>
      </c>
      <c r="J8" s="88"/>
      <c r="L8" s="99"/>
      <c r="O8" s="77"/>
      <c r="P8" s="23"/>
      <c r="Q8" s="102"/>
      <c r="R8" s="106"/>
      <c r="S8" s="107"/>
      <c r="T8" s="107"/>
      <c r="U8" s="107"/>
      <c r="V8" s="107"/>
      <c r="W8" s="107"/>
      <c r="X8" s="104"/>
      <c r="Y8" s="50"/>
      <c r="Z8" s="108"/>
      <c r="AA8" s="47"/>
      <c r="AB8" s="109"/>
      <c r="AD8" s="109"/>
      <c r="AE8" s="110"/>
      <c r="AF8" s="110"/>
      <c r="AG8" s="110"/>
      <c r="AH8" s="110"/>
      <c r="AI8" s="110"/>
      <c r="AJ8" s="110"/>
      <c r="AK8" s="48"/>
      <c r="AL8" s="111"/>
      <c r="AM8" s="58"/>
      <c r="AN8" s="112"/>
      <c r="AO8" s="50"/>
      <c r="AP8" s="50"/>
      <c r="AQ8" s="111"/>
      <c r="AR8" s="111"/>
      <c r="AS8" s="111"/>
      <c r="AT8" s="48"/>
      <c r="AU8" s="43"/>
    </row>
    <row r="9" spans="3:48" ht="24.95" customHeight="1" thickBot="1">
      <c r="C9" s="87"/>
      <c r="D9" s="82" t="s">
        <v>1</v>
      </c>
      <c r="E9" s="32"/>
      <c r="F9" s="32"/>
      <c r="G9" s="32"/>
      <c r="H9" s="32"/>
      <c r="I9" s="78">
        <f>AK11*(1+INDEX($V$79:$AG$80,2,MATCH($I$6,$V$79:$AG$79,0)))</f>
        <v>0</v>
      </c>
      <c r="J9" s="90"/>
      <c r="K9" s="14"/>
      <c r="L9" s="99"/>
      <c r="O9" s="77"/>
      <c r="P9" s="24"/>
      <c r="Q9" s="17"/>
      <c r="R9" s="17"/>
      <c r="S9" s="107">
        <f>IF(R7=TRUE, 1, 0)</f>
        <v>0</v>
      </c>
      <c r="T9" s="107"/>
      <c r="U9" s="107"/>
      <c r="V9" s="107"/>
      <c r="W9" s="107"/>
      <c r="X9" s="104"/>
      <c r="Y9" s="58" t="s">
        <v>0</v>
      </c>
      <c r="Z9" s="113">
        <f>D6</f>
        <v>1000</v>
      </c>
      <c r="AA9" s="49"/>
      <c r="AB9" s="114"/>
      <c r="AD9" s="45"/>
      <c r="AE9" s="45"/>
      <c r="AF9" s="45"/>
      <c r="AG9" s="45"/>
      <c r="AH9" s="45"/>
      <c r="AI9" s="45"/>
      <c r="AJ9" s="45"/>
      <c r="AK9" s="50"/>
      <c r="AL9" s="50"/>
      <c r="AM9" s="58" t="s">
        <v>17</v>
      </c>
      <c r="AN9" s="115">
        <f>Z9</f>
        <v>1000</v>
      </c>
      <c r="AO9" s="50"/>
      <c r="AP9" s="50"/>
      <c r="AQ9" s="50"/>
      <c r="AR9" s="50"/>
      <c r="AS9" s="50"/>
      <c r="AT9" s="50"/>
      <c r="AU9" s="43"/>
    </row>
    <row r="10" spans="3:48" ht="9.9499999999999993" customHeight="1" thickBot="1">
      <c r="C10" s="87"/>
      <c r="D10" s="6"/>
      <c r="E10" s="5"/>
      <c r="F10" s="5"/>
      <c r="G10" s="5"/>
      <c r="H10" s="5"/>
      <c r="I10" s="5"/>
      <c r="J10" s="88"/>
      <c r="K10" s="20"/>
      <c r="Q10" s="17"/>
      <c r="R10" s="17" t="s">
        <v>105</v>
      </c>
      <c r="S10" s="107">
        <f>IF(R7=TRUE, G19, 0)</f>
        <v>0</v>
      </c>
      <c r="T10" s="17"/>
      <c r="U10" s="17"/>
      <c r="V10" s="17"/>
      <c r="W10" s="17"/>
      <c r="X10" s="104"/>
      <c r="Y10" s="50"/>
      <c r="Z10" s="45"/>
      <c r="AA10" s="45"/>
      <c r="AB10" s="114"/>
      <c r="AD10" s="45"/>
      <c r="AE10" s="45"/>
      <c r="AF10" s="45"/>
      <c r="AG10" s="45"/>
      <c r="AH10" s="45"/>
      <c r="AI10" s="45"/>
      <c r="AJ10" s="45"/>
      <c r="AK10" s="50"/>
      <c r="AL10" s="50"/>
      <c r="AM10" s="116" t="s">
        <v>50</v>
      </c>
      <c r="AN10" s="117" t="s">
        <v>51</v>
      </c>
      <c r="AO10" s="118"/>
      <c r="AP10" s="116"/>
      <c r="AQ10" s="50"/>
      <c r="AR10" s="50"/>
      <c r="AS10" s="50"/>
      <c r="AT10" s="50"/>
      <c r="AU10" s="43"/>
    </row>
    <row r="11" spans="3:48" ht="24.95" customHeight="1" thickBot="1">
      <c r="C11" s="87"/>
      <c r="D11" s="5" t="s">
        <v>40</v>
      </c>
      <c r="E11" s="5"/>
      <c r="F11" s="5"/>
      <c r="G11" s="83"/>
      <c r="H11" s="5" t="s">
        <v>57</v>
      </c>
      <c r="I11" s="5"/>
      <c r="J11" s="88"/>
      <c r="L11" s="160"/>
      <c r="M11" s="85"/>
      <c r="N11" s="85"/>
      <c r="O11" s="86"/>
      <c r="P11" s="25"/>
      <c r="R11" s="16" t="s">
        <v>106</v>
      </c>
      <c r="S11" s="107">
        <f>IF(R7=TRUE, G24, 0)</f>
        <v>0</v>
      </c>
      <c r="X11" s="104"/>
      <c r="Y11" s="58" t="s">
        <v>1</v>
      </c>
      <c r="Z11" s="45"/>
      <c r="AA11" s="45"/>
      <c r="AB11" s="114"/>
      <c r="AD11" s="45"/>
      <c r="AE11" s="59"/>
      <c r="AF11" s="59"/>
      <c r="AG11" s="119"/>
      <c r="AH11" s="45"/>
      <c r="AI11" s="45"/>
      <c r="AJ11" s="45"/>
      <c r="AK11" s="53">
        <f>Z9*Z12*AN11*30*1440/1000000</f>
        <v>0</v>
      </c>
      <c r="AL11" s="57"/>
      <c r="AM11" s="120">
        <v>0</v>
      </c>
      <c r="AN11" s="121">
        <v>0.08</v>
      </c>
      <c r="AO11" s="115"/>
      <c r="AP11" s="120"/>
      <c r="AQ11" s="57"/>
      <c r="AR11" s="57"/>
      <c r="AS11" s="57"/>
      <c r="AT11" s="51"/>
      <c r="AU11" s="43"/>
    </row>
    <row r="12" spans="3:48" ht="18.95" customHeight="1" thickBot="1">
      <c r="C12" s="87"/>
      <c r="D12" s="5"/>
      <c r="E12" s="5"/>
      <c r="F12" s="5"/>
      <c r="G12" s="41" t="s">
        <v>39</v>
      </c>
      <c r="H12" s="5"/>
      <c r="J12" s="88"/>
      <c r="K12" s="5"/>
      <c r="L12" s="87"/>
      <c r="M12" s="5"/>
      <c r="N12" s="5"/>
      <c r="O12" s="88"/>
      <c r="P12" s="26"/>
      <c r="R12" s="16" t="s">
        <v>107</v>
      </c>
      <c r="S12" s="107">
        <f>IF(R7=TRUE, E43, 0)</f>
        <v>0</v>
      </c>
      <c r="X12" s="104"/>
      <c r="Y12" s="123" t="s">
        <v>20</v>
      </c>
      <c r="Z12" s="124">
        <f>G11</f>
        <v>0</v>
      </c>
      <c r="AA12" s="52"/>
      <c r="AB12" s="114"/>
      <c r="AD12" s="45"/>
      <c r="AE12" s="45"/>
      <c r="AF12" s="45"/>
      <c r="AG12" s="45"/>
      <c r="AH12" s="45"/>
      <c r="AI12" s="45"/>
      <c r="AJ12" s="45"/>
      <c r="AK12" s="57"/>
      <c r="AL12" s="57"/>
      <c r="AM12" s="125"/>
      <c r="AN12" s="121"/>
      <c r="AO12" s="115"/>
      <c r="AP12" s="120"/>
      <c r="AQ12" s="57"/>
      <c r="AR12" s="57"/>
      <c r="AS12" s="57"/>
      <c r="AT12" s="53"/>
      <c r="AU12" s="43"/>
    </row>
    <row r="13" spans="3:48" ht="6" customHeight="1">
      <c r="C13" s="87"/>
      <c r="D13" s="5"/>
      <c r="E13" s="5"/>
      <c r="F13" s="5"/>
      <c r="G13" s="5"/>
      <c r="H13" s="5"/>
      <c r="I13" s="5"/>
      <c r="J13" s="88"/>
      <c r="K13" s="5"/>
      <c r="L13" s="87"/>
      <c r="M13" s="5"/>
      <c r="N13" s="5"/>
      <c r="O13" s="88"/>
      <c r="P13" s="26"/>
      <c r="R13" s="16" t="s">
        <v>108</v>
      </c>
      <c r="S13" s="107">
        <f>IF(R7=TRUE, E50, 0)</f>
        <v>0</v>
      </c>
      <c r="X13" s="104"/>
      <c r="Y13" s="50"/>
      <c r="Z13" s="45"/>
      <c r="AA13" s="45"/>
      <c r="AB13" s="114"/>
      <c r="AD13" s="45"/>
      <c r="AE13" s="126"/>
      <c r="AF13" s="126"/>
      <c r="AG13" s="126"/>
      <c r="AH13" s="126"/>
      <c r="AI13" s="126"/>
      <c r="AJ13" s="126"/>
      <c r="AK13" s="57"/>
      <c r="AL13" s="57"/>
      <c r="AM13" s="120"/>
      <c r="AN13" s="121"/>
      <c r="AO13" s="128"/>
      <c r="AP13" s="128"/>
      <c r="AQ13" s="57"/>
      <c r="AR13" s="57"/>
      <c r="AS13" s="57"/>
      <c r="AT13" s="53"/>
      <c r="AU13" s="43"/>
    </row>
    <row r="14" spans="3:48" ht="24.95" customHeight="1">
      <c r="C14" s="87"/>
      <c r="D14" s="82" t="s">
        <v>2</v>
      </c>
      <c r="E14" s="32"/>
      <c r="F14" s="32"/>
      <c r="G14" s="33"/>
      <c r="H14" s="33"/>
      <c r="I14" s="78">
        <f>AK14*(1+INDEX($V$84:$AG$87,2,MATCH($I$6,$V$84:$AG$84,0)))</f>
        <v>0</v>
      </c>
      <c r="J14" s="90"/>
      <c r="K14" s="5"/>
      <c r="L14" s="87"/>
      <c r="M14" s="5"/>
      <c r="N14" s="5"/>
      <c r="O14" s="88"/>
      <c r="P14" s="26"/>
      <c r="Q14" s="102" t="s">
        <v>32</v>
      </c>
      <c r="R14" s="106" t="b">
        <v>0</v>
      </c>
      <c r="S14" s="17">
        <f>IF(R14=TRUE, 50, 0)</f>
        <v>0</v>
      </c>
      <c r="T14" s="17"/>
      <c r="U14" s="17"/>
      <c r="V14" s="17"/>
      <c r="W14" s="17"/>
      <c r="X14" s="104"/>
      <c r="Y14" s="58" t="s">
        <v>2</v>
      </c>
      <c r="Z14" s="45"/>
      <c r="AA14" s="45"/>
      <c r="AB14" s="114"/>
      <c r="AD14" s="45"/>
      <c r="AE14" s="129"/>
      <c r="AF14" s="129"/>
      <c r="AG14" s="130"/>
      <c r="AH14" s="131"/>
      <c r="AI14" s="131"/>
      <c r="AJ14" s="131"/>
      <c r="AK14" s="53">
        <f>AD16+AD20</f>
        <v>0</v>
      </c>
      <c r="AL14" s="57"/>
      <c r="AM14" s="57"/>
      <c r="AN14" s="54"/>
      <c r="AO14" s="57"/>
      <c r="AP14" s="57"/>
      <c r="AQ14" s="57"/>
      <c r="AR14" s="57"/>
      <c r="AS14" s="57"/>
      <c r="AT14" s="53"/>
      <c r="AU14" s="43"/>
    </row>
    <row r="15" spans="3:48" ht="9.9499999999999993" customHeight="1" thickBot="1">
      <c r="C15" s="87"/>
      <c r="D15" s="6"/>
      <c r="E15" s="5"/>
      <c r="F15" s="5"/>
      <c r="G15" s="18"/>
      <c r="H15" s="18"/>
      <c r="I15" s="5"/>
      <c r="J15" s="88"/>
      <c r="K15" s="5"/>
      <c r="L15" s="87"/>
      <c r="M15" s="5"/>
      <c r="N15" s="5"/>
      <c r="O15" s="88"/>
      <c r="P15" s="26"/>
      <c r="Q15" s="17"/>
      <c r="R15" s="17"/>
      <c r="S15" s="17">
        <f>IF(R14=TRUE, 750, 0)</f>
        <v>0</v>
      </c>
      <c r="T15" s="122"/>
      <c r="U15" s="122"/>
      <c r="V15" s="122"/>
      <c r="W15" s="122"/>
      <c r="X15" s="104"/>
      <c r="Y15" s="132" t="s">
        <v>3</v>
      </c>
      <c r="Z15" s="45"/>
      <c r="AA15" s="45"/>
      <c r="AB15" s="114"/>
      <c r="AD15" s="45"/>
      <c r="AE15" s="119"/>
      <c r="AF15" s="119"/>
      <c r="AG15" s="130"/>
      <c r="AH15" s="131"/>
      <c r="AI15" s="131"/>
      <c r="AJ15" s="131"/>
      <c r="AK15" s="57"/>
      <c r="AL15" s="57"/>
      <c r="AM15" s="53" t="s">
        <v>2</v>
      </c>
      <c r="AN15" s="54"/>
      <c r="AO15" s="57"/>
      <c r="AP15" s="57"/>
      <c r="AQ15" s="57"/>
      <c r="AR15" s="57"/>
      <c r="AS15" s="57"/>
      <c r="AT15" s="53"/>
      <c r="AU15" s="43"/>
    </row>
    <row r="16" spans="3:48" ht="24.95" customHeight="1" thickBot="1">
      <c r="C16" s="87"/>
      <c r="D16" s="5" t="s">
        <v>41</v>
      </c>
      <c r="E16" s="67"/>
      <c r="F16" s="5"/>
      <c r="G16" s="180"/>
      <c r="H16" s="5" t="s">
        <v>102</v>
      </c>
      <c r="I16" s="5"/>
      <c r="J16" s="88"/>
      <c r="K16" s="5"/>
      <c r="L16" s="87"/>
      <c r="M16" s="5"/>
      <c r="N16" s="5"/>
      <c r="O16" s="88"/>
      <c r="P16" s="26"/>
      <c r="Q16" s="102" t="s">
        <v>33</v>
      </c>
      <c r="R16" s="106" t="b">
        <v>0</v>
      </c>
      <c r="S16" s="122">
        <f>IF(R16=TRUE, 2, 0)</f>
        <v>0</v>
      </c>
      <c r="T16" s="122"/>
      <c r="U16" s="122"/>
      <c r="V16" s="122"/>
      <c r="W16" s="122"/>
      <c r="X16" s="104"/>
      <c r="Y16" s="134" t="s">
        <v>84</v>
      </c>
      <c r="Z16" s="45"/>
      <c r="AA16" s="45"/>
      <c r="AB16" s="135">
        <f>Z9*Z17*30</f>
        <v>0</v>
      </c>
      <c r="AC16" s="135">
        <f>CEILING(Z18/(5*1024),1)*AB16</f>
        <v>0</v>
      </c>
      <c r="AD16" s="136">
        <f>$AH$32*AC16/1000000</f>
        <v>0</v>
      </c>
      <c r="AE16" s="60"/>
      <c r="AF16" s="60"/>
      <c r="AG16" s="137"/>
      <c r="AH16" s="131"/>
      <c r="AI16" s="131"/>
      <c r="AJ16" s="131"/>
      <c r="AK16" s="57"/>
      <c r="AL16" s="57"/>
      <c r="AM16" s="53" t="s">
        <v>10</v>
      </c>
      <c r="AN16" s="139">
        <f>AC24</f>
        <v>0</v>
      </c>
      <c r="AO16" s="57"/>
      <c r="AP16" s="57"/>
      <c r="AQ16" s="57"/>
      <c r="AR16" s="57"/>
      <c r="AS16" s="57"/>
      <c r="AT16" s="53"/>
      <c r="AU16" s="43"/>
      <c r="AV16" s="5"/>
    </row>
    <row r="17" spans="1:47" ht="24.95" customHeight="1" thickBot="1">
      <c r="C17" s="87"/>
      <c r="D17" s="5"/>
      <c r="E17" s="67"/>
      <c r="F17" s="20"/>
      <c r="G17" s="5"/>
      <c r="H17" s="5"/>
      <c r="I17" s="5"/>
      <c r="J17" s="88"/>
      <c r="K17" s="5"/>
      <c r="L17" s="96"/>
      <c r="M17" s="5"/>
      <c r="N17" s="5"/>
      <c r="O17" s="88"/>
      <c r="P17" s="26"/>
      <c r="Q17" s="17"/>
      <c r="R17" s="17"/>
      <c r="S17" s="17">
        <f>IF(R16=TRUE, 500, 0)</f>
        <v>0</v>
      </c>
      <c r="T17" s="122"/>
      <c r="U17" s="122"/>
      <c r="V17" s="122"/>
      <c r="W17" s="122"/>
      <c r="X17" s="104"/>
      <c r="Y17" s="123" t="s">
        <v>21</v>
      </c>
      <c r="Z17" s="113">
        <f>G16</f>
        <v>0</v>
      </c>
      <c r="AA17" s="49"/>
      <c r="AB17" s="114"/>
      <c r="AD17" s="45"/>
      <c r="AE17" s="45"/>
      <c r="AF17" s="45"/>
      <c r="AG17" s="45"/>
      <c r="AH17" s="45"/>
      <c r="AI17" s="45"/>
      <c r="AJ17" s="45"/>
      <c r="AK17" s="57"/>
      <c r="AL17" s="57"/>
      <c r="AM17" s="140" t="s">
        <v>7</v>
      </c>
      <c r="AN17" s="141" t="s">
        <v>8</v>
      </c>
      <c r="AO17" s="53"/>
      <c r="AP17" s="140"/>
      <c r="AQ17" s="57"/>
      <c r="AR17" s="57"/>
      <c r="AS17" s="57"/>
      <c r="AT17" s="53"/>
      <c r="AU17" s="43"/>
    </row>
    <row r="18" spans="1:47" ht="9.9499999999999993" customHeight="1" thickBot="1">
      <c r="C18" s="87"/>
      <c r="D18" s="29"/>
      <c r="E18" s="5"/>
      <c r="F18" s="5"/>
      <c r="G18" s="5"/>
      <c r="H18" s="5"/>
      <c r="I18" s="5"/>
      <c r="J18" s="88"/>
      <c r="K18" s="5"/>
      <c r="L18" s="87"/>
      <c r="M18" s="5"/>
      <c r="N18" s="5"/>
      <c r="O18" s="88"/>
      <c r="P18" s="26"/>
      <c r="Q18" s="17"/>
      <c r="R18" s="17"/>
      <c r="S18" s="17"/>
      <c r="T18" s="122"/>
      <c r="U18" s="122"/>
      <c r="V18" s="122"/>
      <c r="W18" s="122"/>
      <c r="X18" s="104"/>
      <c r="Y18" s="123" t="s">
        <v>43</v>
      </c>
      <c r="Z18" s="113">
        <f>G19</f>
        <v>0</v>
      </c>
      <c r="AA18" s="49"/>
      <c r="AB18" s="114"/>
      <c r="AD18" s="45"/>
      <c r="AE18" s="59"/>
      <c r="AF18" s="59"/>
      <c r="AG18" s="45"/>
      <c r="AH18" s="45"/>
      <c r="AI18" s="45"/>
      <c r="AJ18" s="45"/>
      <c r="AK18" s="57"/>
      <c r="AL18" s="57"/>
      <c r="AM18" s="57">
        <v>0</v>
      </c>
      <c r="AN18" s="54">
        <v>1</v>
      </c>
      <c r="AO18" s="142"/>
      <c r="AP18" s="57"/>
      <c r="AQ18" s="57"/>
      <c r="AR18" s="57"/>
      <c r="AS18" s="57"/>
      <c r="AT18" s="53"/>
      <c r="AU18" s="43"/>
    </row>
    <row r="19" spans="1:47" ht="24" customHeight="1" thickBot="1">
      <c r="C19" s="87"/>
      <c r="D19" s="5" t="s">
        <v>94</v>
      </c>
      <c r="E19" s="5"/>
      <c r="F19" s="5"/>
      <c r="G19" s="180"/>
      <c r="H19" s="5" t="s">
        <v>56</v>
      </c>
      <c r="I19" s="5"/>
      <c r="J19" s="88"/>
      <c r="L19" s="87"/>
      <c r="M19" s="5"/>
      <c r="N19" s="5"/>
      <c r="O19" s="88"/>
      <c r="P19" s="26"/>
      <c r="Q19" s="40">
        <f>S10</f>
        <v>0</v>
      </c>
      <c r="R19" s="133" t="s">
        <v>120</v>
      </c>
      <c r="S19" s="17"/>
      <c r="T19" s="122"/>
      <c r="U19" s="122"/>
      <c r="V19" s="122"/>
      <c r="W19" s="122"/>
      <c r="X19" s="104"/>
      <c r="Y19" s="143"/>
      <c r="Z19" s="45"/>
      <c r="AA19" s="45"/>
      <c r="AB19" s="114"/>
      <c r="AD19" s="45"/>
      <c r="AE19" s="45"/>
      <c r="AF19" s="45"/>
      <c r="AG19" s="45"/>
      <c r="AH19" s="45"/>
      <c r="AI19" s="45"/>
      <c r="AJ19" s="45"/>
      <c r="AK19" s="57"/>
      <c r="AL19" s="57"/>
      <c r="AM19" s="57">
        <v>1000000000</v>
      </c>
      <c r="AN19" s="54">
        <v>0.8</v>
      </c>
      <c r="AO19" s="142"/>
      <c r="AP19" s="57"/>
      <c r="AQ19" s="57"/>
      <c r="AR19" s="57"/>
      <c r="AS19" s="57"/>
      <c r="AT19" s="53"/>
      <c r="AU19" s="43"/>
    </row>
    <row r="20" spans="1:47" ht="24" customHeight="1" thickBot="1">
      <c r="C20" s="87"/>
      <c r="D20" s="5"/>
      <c r="E20" s="5"/>
      <c r="F20" s="20"/>
      <c r="G20" s="5"/>
      <c r="H20" s="5"/>
      <c r="I20" s="5"/>
      <c r="J20" s="88"/>
      <c r="L20" s="87"/>
      <c r="M20" s="5"/>
      <c r="N20" s="5"/>
      <c r="O20" s="88"/>
      <c r="P20" s="26"/>
      <c r="Q20" s="40">
        <f>S11</f>
        <v>0</v>
      </c>
      <c r="R20" s="133" t="s">
        <v>119</v>
      </c>
      <c r="S20" s="17"/>
      <c r="T20" s="122"/>
      <c r="U20" s="122"/>
      <c r="V20" s="122"/>
      <c r="W20" s="122"/>
      <c r="X20" s="104"/>
      <c r="Y20" s="168" t="s">
        <v>86</v>
      </c>
      <c r="Z20" s="45"/>
      <c r="AA20" s="45"/>
      <c r="AB20" s="135">
        <f>Z21*30</f>
        <v>0</v>
      </c>
      <c r="AC20" s="135">
        <f>CEILING(Z22/(5*1024),1)*AB20</f>
        <v>0</v>
      </c>
      <c r="AD20" s="136">
        <f>$AH$32*AC20/1000000</f>
        <v>0</v>
      </c>
      <c r="AH20" s="45"/>
      <c r="AI20" s="45"/>
      <c r="AJ20" s="45"/>
      <c r="AK20" s="57"/>
      <c r="AL20" s="57"/>
      <c r="AM20" s="57">
        <v>5000000000</v>
      </c>
      <c r="AN20" s="54">
        <v>0.7</v>
      </c>
      <c r="AO20" s="142"/>
      <c r="AP20" s="57"/>
      <c r="AQ20" s="57"/>
      <c r="AR20" s="57"/>
      <c r="AS20" s="57"/>
      <c r="AT20" s="53"/>
      <c r="AU20" s="43"/>
    </row>
    <row r="21" spans="1:47" ht="21" customHeight="1" thickBot="1">
      <c r="C21" s="87"/>
      <c r="D21" s="68"/>
      <c r="E21" s="5"/>
      <c r="F21" s="29"/>
      <c r="G21" s="5"/>
      <c r="H21" s="5"/>
      <c r="I21" s="5"/>
      <c r="J21" s="88"/>
      <c r="K21" s="5"/>
      <c r="L21" s="87"/>
      <c r="M21" s="34"/>
      <c r="N21" s="34"/>
      <c r="O21" s="88"/>
      <c r="P21" s="30"/>
      <c r="Q21" s="40">
        <f>S12</f>
        <v>0</v>
      </c>
      <c r="R21" s="133" t="s">
        <v>121</v>
      </c>
      <c r="S21" s="17"/>
      <c r="T21" s="17"/>
      <c r="U21" s="17"/>
      <c r="V21" s="17"/>
      <c r="W21" s="17"/>
      <c r="X21" s="104"/>
      <c r="Y21" s="143" t="s">
        <v>87</v>
      </c>
      <c r="Z21" s="49">
        <f>G22</f>
        <v>0</v>
      </c>
      <c r="AA21" s="49"/>
      <c r="AB21" s="146"/>
      <c r="AC21" s="45"/>
      <c r="AD21" s="45"/>
      <c r="AE21" s="45"/>
      <c r="AF21" s="45"/>
      <c r="AG21" s="45"/>
      <c r="AH21" s="45"/>
      <c r="AI21" s="45"/>
      <c r="AJ21" s="45"/>
      <c r="AK21" s="57"/>
      <c r="AL21" s="57"/>
      <c r="AM21" s="57"/>
      <c r="AN21" s="54"/>
      <c r="AO21" s="142"/>
      <c r="AP21" s="57"/>
      <c r="AQ21" s="57"/>
      <c r="AR21" s="57"/>
      <c r="AS21" s="57"/>
      <c r="AT21" s="53"/>
      <c r="AU21" s="43"/>
    </row>
    <row r="22" spans="1:47" ht="24.95" customHeight="1" thickBot="1">
      <c r="C22" s="87"/>
      <c r="D22" s="164" t="s">
        <v>83</v>
      </c>
      <c r="E22" s="5"/>
      <c r="F22" s="29"/>
      <c r="G22" s="180"/>
      <c r="H22" s="5" t="s">
        <v>93</v>
      </c>
      <c r="I22" s="5"/>
      <c r="J22" s="88"/>
      <c r="K22" s="5"/>
      <c r="L22" s="87"/>
      <c r="M22" s="34"/>
      <c r="N22" s="34"/>
      <c r="O22" s="88"/>
      <c r="P22" s="30"/>
      <c r="Q22" s="40">
        <f>S13</f>
        <v>0</v>
      </c>
      <c r="R22" s="133" t="s">
        <v>122</v>
      </c>
      <c r="S22" s="17"/>
      <c r="T22" s="17"/>
      <c r="U22" s="17"/>
      <c r="V22" s="17"/>
      <c r="W22" s="17"/>
      <c r="X22" s="104"/>
      <c r="Y22" s="143" t="s">
        <v>88</v>
      </c>
      <c r="Z22" s="49">
        <f>G24</f>
        <v>0</v>
      </c>
      <c r="AA22" s="49"/>
      <c r="AB22" s="146"/>
      <c r="AC22" s="45"/>
      <c r="AD22" s="45"/>
      <c r="AE22" s="45"/>
      <c r="AF22" s="45"/>
      <c r="AG22" s="45"/>
      <c r="AH22" s="45"/>
      <c r="AI22" s="45"/>
      <c r="AJ22" s="45"/>
      <c r="AK22" s="57"/>
      <c r="AL22" s="57"/>
      <c r="AM22" s="57"/>
      <c r="AN22" s="54"/>
      <c r="AO22" s="142"/>
      <c r="AP22" s="57"/>
      <c r="AQ22" s="57"/>
      <c r="AR22" s="57"/>
      <c r="AS22" s="57"/>
      <c r="AT22" s="53"/>
      <c r="AU22" s="43"/>
    </row>
    <row r="23" spans="1:47" ht="15.95" customHeight="1" thickBot="1">
      <c r="C23" s="87"/>
      <c r="D23" s="68"/>
      <c r="E23" s="5"/>
      <c r="F23" s="29"/>
      <c r="G23" s="5"/>
      <c r="H23" s="5"/>
      <c r="I23" s="5"/>
      <c r="J23" s="88"/>
      <c r="K23" s="5"/>
      <c r="L23" s="87"/>
      <c r="M23" s="34"/>
      <c r="N23" s="34"/>
      <c r="O23" s="88"/>
      <c r="P23" s="30"/>
      <c r="Q23" s="145"/>
      <c r="R23" s="17"/>
      <c r="S23" s="17"/>
      <c r="T23" s="17"/>
      <c r="U23" s="17"/>
      <c r="V23" s="17"/>
      <c r="W23" s="17"/>
      <c r="X23" s="104"/>
      <c r="Y23" s="143"/>
      <c r="Z23" s="49"/>
      <c r="AA23" s="49"/>
      <c r="AB23" s="146"/>
      <c r="AC23" s="45"/>
      <c r="AD23" s="45"/>
      <c r="AE23" s="45"/>
      <c r="AF23" s="45"/>
      <c r="AG23" s="45"/>
      <c r="AH23" s="45"/>
      <c r="AI23" s="45"/>
      <c r="AJ23" s="45"/>
      <c r="AK23" s="57"/>
      <c r="AL23" s="57"/>
      <c r="AM23" s="57"/>
      <c r="AN23" s="54"/>
      <c r="AO23" s="142"/>
      <c r="AP23" s="57"/>
      <c r="AQ23" s="57"/>
      <c r="AR23" s="57"/>
      <c r="AS23" s="57"/>
      <c r="AT23" s="53"/>
      <c r="AU23" s="43"/>
    </row>
    <row r="24" spans="1:47" ht="24" customHeight="1" thickBot="1">
      <c r="C24" s="87"/>
      <c r="D24" s="5" t="s">
        <v>94</v>
      </c>
      <c r="E24" s="5"/>
      <c r="F24" s="5"/>
      <c r="G24" s="180"/>
      <c r="H24" s="5" t="s">
        <v>56</v>
      </c>
      <c r="I24" s="5"/>
      <c r="J24" s="88"/>
      <c r="K24" s="5"/>
      <c r="L24" s="87"/>
      <c r="M24" s="34"/>
      <c r="N24" s="34"/>
      <c r="O24" s="88"/>
      <c r="P24" s="30"/>
      <c r="Q24" s="145"/>
      <c r="R24" s="17"/>
      <c r="S24" s="17"/>
      <c r="T24" s="17"/>
      <c r="U24" s="17"/>
      <c r="V24" s="17"/>
      <c r="W24" s="17"/>
      <c r="X24" s="104"/>
      <c r="Y24" s="59" t="s">
        <v>90</v>
      </c>
      <c r="Z24" s="49"/>
      <c r="AA24" s="49"/>
      <c r="AB24" s="146"/>
      <c r="AC24" s="167">
        <f>AC16+AC20</f>
        <v>0</v>
      </c>
      <c r="AD24" s="45"/>
      <c r="AE24" s="45"/>
      <c r="AF24" s="45"/>
      <c r="AG24" s="45"/>
      <c r="AH24" s="45"/>
      <c r="AI24" s="45"/>
      <c r="AJ24" s="45"/>
      <c r="AK24" s="57"/>
      <c r="AL24" s="57"/>
      <c r="AM24" s="57"/>
      <c r="AN24" s="54"/>
      <c r="AO24" s="142"/>
      <c r="AP24" s="57"/>
      <c r="AQ24" s="57"/>
      <c r="AR24" s="57"/>
      <c r="AS24" s="57"/>
      <c r="AT24" s="53"/>
      <c r="AU24" s="43"/>
    </row>
    <row r="25" spans="1:47" ht="15.95" customHeight="1">
      <c r="C25" s="87"/>
      <c r="D25" s="5"/>
      <c r="E25" s="5"/>
      <c r="F25" s="20"/>
      <c r="G25" s="5"/>
      <c r="H25" s="5"/>
      <c r="I25" s="5"/>
      <c r="J25" s="88"/>
      <c r="K25" s="5"/>
      <c r="L25" s="87"/>
      <c r="M25" s="34"/>
      <c r="N25" s="34"/>
      <c r="O25" s="88"/>
      <c r="P25" s="30"/>
      <c r="Q25" s="145"/>
      <c r="R25" s="17"/>
      <c r="S25" s="17"/>
      <c r="T25" s="17"/>
      <c r="U25" s="17"/>
      <c r="V25" s="17"/>
      <c r="W25" s="17"/>
      <c r="X25" s="104"/>
      <c r="Y25" s="143"/>
      <c r="Z25" s="49"/>
      <c r="AA25" s="49"/>
      <c r="AB25" s="146"/>
      <c r="AC25" s="45"/>
      <c r="AD25" s="45"/>
      <c r="AE25" s="45"/>
      <c r="AF25" s="45"/>
      <c r="AG25" s="45"/>
      <c r="AH25" s="45"/>
      <c r="AI25" s="45"/>
      <c r="AJ25" s="45"/>
      <c r="AK25" s="57"/>
      <c r="AL25" s="57"/>
      <c r="AM25" s="57"/>
      <c r="AN25" s="54"/>
      <c r="AO25" s="142"/>
      <c r="AP25" s="57"/>
      <c r="AQ25" s="57"/>
      <c r="AR25" s="57"/>
      <c r="AS25" s="57"/>
      <c r="AT25" s="53"/>
      <c r="AU25" s="43"/>
    </row>
    <row r="26" spans="1:47" ht="15.95" customHeight="1">
      <c r="C26" s="87"/>
      <c r="D26" s="68"/>
      <c r="E26" s="5"/>
      <c r="F26" s="29"/>
      <c r="G26" s="5"/>
      <c r="H26" s="5"/>
      <c r="I26" s="5"/>
      <c r="J26" s="88"/>
      <c r="K26" s="5"/>
      <c r="L26" s="87"/>
      <c r="M26" s="34"/>
      <c r="N26" s="34"/>
      <c r="O26" s="88"/>
      <c r="P26" s="30"/>
      <c r="Q26" s="145"/>
      <c r="R26" s="17"/>
      <c r="S26" s="17"/>
      <c r="T26" s="17"/>
      <c r="U26" s="17"/>
      <c r="V26" s="17"/>
      <c r="W26" s="17"/>
      <c r="X26" s="104"/>
      <c r="Y26" s="143"/>
      <c r="Z26" s="49"/>
      <c r="AA26" s="49"/>
      <c r="AB26" s="146"/>
      <c r="AC26" s="45"/>
      <c r="AD26" s="45"/>
      <c r="AE26" s="45"/>
      <c r="AF26" s="45"/>
      <c r="AG26" s="45"/>
      <c r="AH26" s="45"/>
      <c r="AI26" s="45"/>
      <c r="AJ26" s="45"/>
      <c r="AK26" s="57"/>
      <c r="AL26" s="57"/>
      <c r="AM26" s="57"/>
      <c r="AN26" s="54"/>
      <c r="AO26" s="142"/>
      <c r="AP26" s="57"/>
      <c r="AQ26" s="57"/>
      <c r="AR26" s="57"/>
      <c r="AS26" s="57"/>
      <c r="AT26" s="53"/>
      <c r="AU26" s="43"/>
    </row>
    <row r="27" spans="1:47" ht="24.95" customHeight="1">
      <c r="C27" s="87"/>
      <c r="D27" s="32"/>
      <c r="E27" s="69"/>
      <c r="F27" s="32"/>
      <c r="G27" s="32"/>
      <c r="H27" s="32"/>
      <c r="I27" s="78">
        <f>AK33*(1+INDEX($V$84:$AG$87,4,MATCH($I$6,$V$84:$AG$84,0)))</f>
        <v>0</v>
      </c>
      <c r="J27" s="90"/>
      <c r="K27" s="5"/>
      <c r="L27" s="87"/>
      <c r="M27" s="5"/>
      <c r="N27" s="5"/>
      <c r="O27" s="88"/>
      <c r="P27" s="26"/>
      <c r="Q27" s="17"/>
      <c r="R27" s="17"/>
      <c r="S27" s="17"/>
      <c r="T27" s="17"/>
      <c r="U27" s="17"/>
      <c r="V27" s="17"/>
      <c r="W27" s="17"/>
      <c r="X27" s="104"/>
      <c r="Y27" s="143"/>
      <c r="Z27" s="49"/>
      <c r="AA27" s="49"/>
      <c r="AB27" s="114"/>
      <c r="AC27" s="45"/>
      <c r="AD27" s="47" t="s">
        <v>7</v>
      </c>
      <c r="AE27" s="47" t="s">
        <v>8</v>
      </c>
      <c r="AF27" s="47"/>
      <c r="AG27" s="59" t="s">
        <v>12</v>
      </c>
      <c r="AH27" s="47" t="s">
        <v>11</v>
      </c>
      <c r="AI27" s="47"/>
      <c r="AJ27" s="47"/>
      <c r="AK27" s="57"/>
      <c r="AL27" s="57"/>
      <c r="AM27" s="57"/>
      <c r="AN27" s="54"/>
      <c r="AO27" s="142"/>
      <c r="AP27" s="57"/>
      <c r="AQ27" s="57"/>
      <c r="AR27" s="57"/>
      <c r="AS27" s="57"/>
      <c r="AT27" s="53"/>
      <c r="AU27" s="43"/>
    </row>
    <row r="28" spans="1:47" ht="9.9499999999999993" customHeight="1">
      <c r="A28" s="3"/>
      <c r="C28" s="87"/>
      <c r="D28" s="5"/>
      <c r="E28" s="6"/>
      <c r="F28" s="5"/>
      <c r="G28" s="5"/>
      <c r="H28" s="5"/>
      <c r="I28" s="5"/>
      <c r="J28" s="88"/>
      <c r="K28" s="5"/>
      <c r="L28" s="87"/>
      <c r="M28" s="5"/>
      <c r="N28" s="5"/>
      <c r="O28" s="88"/>
      <c r="P28" s="5"/>
      <c r="Q28" s="26"/>
      <c r="R28" s="147"/>
      <c r="S28" s="26"/>
      <c r="T28" s="17"/>
      <c r="U28" s="17"/>
      <c r="V28" s="17"/>
      <c r="W28" s="17"/>
      <c r="X28" s="104"/>
      <c r="Y28" s="134"/>
      <c r="Z28" s="45"/>
      <c r="AA28" s="45"/>
      <c r="AB28" s="114"/>
      <c r="AC28" s="45"/>
      <c r="AD28" s="45">
        <v>0</v>
      </c>
      <c r="AE28" s="55">
        <v>1</v>
      </c>
      <c r="AF28" s="55"/>
      <c r="AG28" s="144">
        <f>IF(AC24&gt;=AD29,AD29,AC24)</f>
        <v>0</v>
      </c>
      <c r="AH28" s="148">
        <f>AG28*AE28/1000000</f>
        <v>0</v>
      </c>
      <c r="AI28" s="148"/>
      <c r="AJ28" s="148"/>
      <c r="AK28" s="57"/>
      <c r="AL28" s="57"/>
      <c r="AM28" s="57"/>
      <c r="AN28" s="54"/>
      <c r="AO28" s="53"/>
      <c r="AP28" s="53"/>
      <c r="AQ28" s="57"/>
      <c r="AR28" s="57"/>
      <c r="AS28" s="57"/>
      <c r="AT28" s="53"/>
      <c r="AU28" s="43"/>
    </row>
    <row r="29" spans="1:47" ht="24.75" customHeight="1">
      <c r="A29" s="3"/>
      <c r="C29" s="87"/>
      <c r="D29" s="5" t="s">
        <v>53</v>
      </c>
      <c r="E29" s="181">
        <f>G16</f>
        <v>0</v>
      </c>
      <c r="F29" s="182" t="s">
        <v>103</v>
      </c>
      <c r="G29" s="174"/>
      <c r="H29" s="174"/>
      <c r="I29" s="174"/>
      <c r="J29" s="175"/>
      <c r="K29" s="5"/>
      <c r="L29" s="87"/>
      <c r="M29" s="67"/>
      <c r="N29" s="5"/>
      <c r="O29" s="88"/>
      <c r="P29" s="5"/>
      <c r="Q29" s="26"/>
      <c r="R29" s="147"/>
      <c r="S29" s="26"/>
      <c r="T29" s="17"/>
      <c r="U29" s="17"/>
      <c r="V29" s="17"/>
      <c r="W29" s="17"/>
      <c r="X29" s="104"/>
      <c r="Y29" s="132"/>
      <c r="Z29" s="45"/>
      <c r="AA29" s="45"/>
      <c r="AB29" s="149"/>
      <c r="AC29" s="136"/>
      <c r="AD29" s="144">
        <v>1000000000</v>
      </c>
      <c r="AE29" s="55">
        <v>0.8</v>
      </c>
      <c r="AF29" s="55"/>
      <c r="AG29" s="144">
        <f>IF((AC24-AG28)&lt;(AD30-AD29),(AC24-AG28),(AD30-AD29))</f>
        <v>0</v>
      </c>
      <c r="AH29" s="148">
        <f>AG29*AE29/1000000</f>
        <v>0</v>
      </c>
      <c r="AI29" s="148"/>
      <c r="AJ29" s="148"/>
      <c r="AK29" s="57"/>
      <c r="AL29" s="57"/>
      <c r="AM29" s="57"/>
      <c r="AN29" s="54"/>
      <c r="AO29" s="57"/>
      <c r="AP29" s="54"/>
      <c r="AQ29" s="57"/>
      <c r="AR29" s="57"/>
      <c r="AS29" s="57"/>
      <c r="AT29" s="53"/>
      <c r="AU29" s="43"/>
    </row>
    <row r="30" spans="1:47" ht="5.0999999999999996" customHeight="1" thickBot="1">
      <c r="A30" s="3"/>
      <c r="C30" s="87"/>
      <c r="D30" s="5"/>
      <c r="E30" s="5"/>
      <c r="F30" s="5"/>
      <c r="G30" s="5"/>
      <c r="H30" s="5"/>
      <c r="I30" s="5"/>
      <c r="J30" s="88"/>
      <c r="K30" s="5"/>
      <c r="L30" s="97"/>
      <c r="M30" s="70"/>
      <c r="N30" s="5"/>
      <c r="O30" s="88"/>
      <c r="P30" s="5"/>
      <c r="Q30" s="26"/>
      <c r="R30" s="17"/>
      <c r="S30" s="17"/>
      <c r="T30" s="17"/>
      <c r="U30" s="17"/>
      <c r="V30" s="17"/>
      <c r="W30" s="17"/>
      <c r="X30" s="104"/>
      <c r="Y30" s="134"/>
      <c r="Z30" s="49"/>
      <c r="AA30" s="49"/>
      <c r="AB30" s="114"/>
      <c r="AC30" s="45"/>
      <c r="AD30" s="144">
        <v>5000000000</v>
      </c>
      <c r="AE30" s="55">
        <v>0.7</v>
      </c>
      <c r="AF30" s="55"/>
      <c r="AG30" s="144">
        <f>IF(AC24&gt;AD30,(AC24-AD30),0)</f>
        <v>0</v>
      </c>
      <c r="AH30" s="148">
        <f>AG30*AE30/1000000</f>
        <v>0</v>
      </c>
      <c r="AI30" s="148"/>
      <c r="AJ30" s="148"/>
      <c r="AK30" s="57"/>
      <c r="AL30" s="57"/>
      <c r="AM30" s="57"/>
      <c r="AN30" s="54"/>
      <c r="AO30" s="57"/>
      <c r="AP30" s="57"/>
      <c r="AQ30" s="57"/>
      <c r="AR30" s="57"/>
      <c r="AS30" s="57"/>
      <c r="AT30" s="53"/>
      <c r="AU30" s="43"/>
    </row>
    <row r="31" spans="1:47" ht="24.95" customHeight="1" thickBot="1">
      <c r="A31" s="3"/>
      <c r="C31" s="87"/>
      <c r="D31" s="1" t="s">
        <v>96</v>
      </c>
      <c r="E31" s="180"/>
      <c r="F31" s="5" t="s">
        <v>55</v>
      </c>
      <c r="G31" s="5"/>
      <c r="H31" s="5"/>
      <c r="I31" s="5"/>
      <c r="J31" s="88"/>
      <c r="K31" s="5"/>
      <c r="L31" s="87"/>
      <c r="M31" s="67"/>
      <c r="N31" s="5"/>
      <c r="O31" s="88"/>
      <c r="P31" s="5"/>
      <c r="Q31" s="26"/>
      <c r="R31" s="17"/>
      <c r="S31" s="17"/>
      <c r="T31" s="17"/>
      <c r="U31" s="17"/>
      <c r="V31" s="17"/>
      <c r="W31" s="17"/>
      <c r="X31" s="104"/>
      <c r="Y31" s="134"/>
      <c r="Z31" s="49"/>
      <c r="AA31" s="49"/>
      <c r="AB31" s="114"/>
      <c r="AC31" s="45"/>
      <c r="AD31" s="45"/>
      <c r="AE31" s="45"/>
      <c r="AF31" s="45"/>
      <c r="AG31" s="150" t="s">
        <v>13</v>
      </c>
      <c r="AH31" s="148">
        <f>SUM(AH28:AH30)</f>
        <v>0</v>
      </c>
      <c r="AI31" s="148"/>
      <c r="AJ31" s="148"/>
      <c r="AK31" s="57"/>
      <c r="AL31" s="57"/>
      <c r="AM31" s="57"/>
      <c r="AN31" s="54"/>
      <c r="AO31" s="57"/>
      <c r="AP31" s="57"/>
      <c r="AQ31" s="57"/>
      <c r="AR31" s="57"/>
      <c r="AS31" s="57"/>
      <c r="AT31" s="53"/>
      <c r="AU31" s="43"/>
    </row>
    <row r="32" spans="1:47" ht="9.9499999999999993" customHeight="1" thickBot="1">
      <c r="A32" s="3"/>
      <c r="C32" s="87"/>
      <c r="D32" s="5"/>
      <c r="E32" s="5"/>
      <c r="F32" s="5"/>
      <c r="G32" s="5"/>
      <c r="H32" s="5"/>
      <c r="I32" s="5"/>
      <c r="J32" s="88"/>
      <c r="K32" s="5"/>
      <c r="L32" s="165"/>
      <c r="M32" s="166"/>
      <c r="N32" s="92"/>
      <c r="O32" s="98"/>
      <c r="P32" s="5"/>
      <c r="Q32" s="26"/>
      <c r="R32" s="151"/>
      <c r="S32" s="151"/>
      <c r="T32" s="151"/>
      <c r="U32" s="151"/>
      <c r="V32" s="151"/>
      <c r="W32" s="151"/>
      <c r="X32" s="104"/>
      <c r="Y32" s="50"/>
      <c r="Z32" s="45"/>
      <c r="AA32" s="45"/>
      <c r="AB32" s="114"/>
      <c r="AC32" s="45"/>
      <c r="AD32" s="144"/>
      <c r="AE32" s="45"/>
      <c r="AF32" s="45"/>
      <c r="AG32" s="45" t="s">
        <v>19</v>
      </c>
      <c r="AH32" s="136">
        <f>IF(AC24=0,AE28,AH31/AC24*1000000)</f>
        <v>1</v>
      </c>
      <c r="AI32" s="136"/>
      <c r="AJ32" s="136"/>
      <c r="AK32" s="57"/>
      <c r="AL32" s="57"/>
      <c r="AM32" s="53" t="s">
        <v>28</v>
      </c>
      <c r="AN32" s="139">
        <f>AB34*CEILING(Z40/(5*1024),1) +AB37*CEILING(Z41/(5*1024),1) + AB42*CEILING(Z48/(5*1024),1) + AB45*CEILING(Z49/(5*1024),1)</f>
        <v>0</v>
      </c>
      <c r="AO32" s="57"/>
      <c r="AP32" s="57"/>
      <c r="AQ32" s="57"/>
      <c r="AR32" s="57"/>
      <c r="AS32" s="57"/>
      <c r="AT32" s="53"/>
      <c r="AU32" s="43"/>
    </row>
    <row r="33" spans="1:47" ht="24.95" customHeight="1" thickBot="1">
      <c r="A33" s="3"/>
      <c r="C33" s="87"/>
      <c r="D33" s="5" t="s">
        <v>54</v>
      </c>
      <c r="E33" s="180"/>
      <c r="F33" s="164" t="s">
        <v>63</v>
      </c>
      <c r="G33" s="179"/>
      <c r="H33" s="5"/>
      <c r="I33" s="5"/>
      <c r="J33" s="88"/>
      <c r="K33" s="5"/>
      <c r="L33" s="5"/>
      <c r="M33" s="5"/>
      <c r="N33" s="5"/>
      <c r="O33" s="5"/>
      <c r="P33" s="5"/>
      <c r="Q33" s="26"/>
      <c r="R33" s="151"/>
      <c r="S33" s="151"/>
      <c r="T33" s="151"/>
      <c r="U33" s="151"/>
      <c r="V33" s="151"/>
      <c r="W33" s="151"/>
      <c r="X33" s="104"/>
      <c r="Y33" s="58" t="s">
        <v>4</v>
      </c>
      <c r="Z33" s="45"/>
      <c r="AA33" s="45"/>
      <c r="AB33" s="114"/>
      <c r="AC33" s="45"/>
      <c r="AD33" s="45"/>
      <c r="AE33" s="45"/>
      <c r="AF33" s="45"/>
      <c r="AG33" s="45"/>
      <c r="AH33" s="45"/>
      <c r="AI33" s="45"/>
      <c r="AJ33" s="45"/>
      <c r="AK33" s="53">
        <f>(AE35+AE38+AE43+AE46)*AN54/1000000</f>
        <v>0</v>
      </c>
      <c r="AL33" s="57"/>
      <c r="AM33" s="56" t="s">
        <v>15</v>
      </c>
      <c r="AN33" s="117" t="s">
        <v>8</v>
      </c>
      <c r="AO33" s="128"/>
      <c r="AP33" s="56"/>
      <c r="AQ33" s="56"/>
      <c r="AR33" s="56"/>
      <c r="AS33" s="57"/>
      <c r="AT33" s="51"/>
      <c r="AU33" s="43"/>
    </row>
    <row r="34" spans="1:47" ht="24.95" customHeight="1" thickBot="1">
      <c r="A34" s="3"/>
      <c r="C34" s="87"/>
      <c r="D34" s="5"/>
      <c r="E34" s="5"/>
      <c r="F34" s="170"/>
      <c r="G34" s="5"/>
      <c r="H34" s="5"/>
      <c r="I34" s="5"/>
      <c r="J34" s="88"/>
      <c r="K34" s="5"/>
      <c r="L34" s="5"/>
      <c r="M34" s="5"/>
      <c r="N34" s="5"/>
      <c r="O34" s="5"/>
      <c r="P34" s="5"/>
      <c r="Q34" s="26"/>
      <c r="R34" s="151"/>
      <c r="S34" s="151"/>
      <c r="T34" s="151"/>
      <c r="U34" s="151"/>
      <c r="V34" s="151"/>
      <c r="W34" s="151"/>
      <c r="X34" s="104"/>
      <c r="Y34" s="123" t="s">
        <v>111</v>
      </c>
      <c r="Z34" s="152">
        <f>E31</f>
        <v>0</v>
      </c>
      <c r="AA34" s="49"/>
      <c r="AB34" s="135">
        <f>(Z34*$Z$9*30)</f>
        <v>0</v>
      </c>
      <c r="AC34" s="45"/>
      <c r="AD34" s="59" t="s">
        <v>16</v>
      </c>
      <c r="AE34" s="60">
        <f>AB34* (1+MAX(1,Z35))</f>
        <v>0</v>
      </c>
      <c r="AF34" s="60"/>
      <c r="AG34" s="45"/>
      <c r="AH34" s="45"/>
      <c r="AI34" s="45"/>
      <c r="AJ34" s="45"/>
      <c r="AK34" s="53"/>
      <c r="AL34" s="57"/>
      <c r="AM34" s="56"/>
      <c r="AN34" s="117"/>
      <c r="AO34" s="128"/>
      <c r="AP34" s="56"/>
      <c r="AQ34" s="56"/>
      <c r="AR34" s="56"/>
      <c r="AS34" s="57"/>
      <c r="AT34" s="51"/>
      <c r="AU34" s="43"/>
    </row>
    <row r="35" spans="1:47" ht="24.95" customHeight="1" thickBot="1">
      <c r="A35" s="3"/>
      <c r="C35" s="87"/>
      <c r="D35" s="5" t="s">
        <v>53</v>
      </c>
      <c r="E35" s="181">
        <f>G22</f>
        <v>0</v>
      </c>
      <c r="F35" s="164" t="s">
        <v>104</v>
      </c>
      <c r="G35" s="5"/>
      <c r="H35" s="5"/>
      <c r="I35" s="5"/>
      <c r="J35" s="88"/>
      <c r="K35" s="5"/>
      <c r="L35" s="5"/>
      <c r="M35" s="5"/>
      <c r="N35" s="5"/>
      <c r="O35" s="5"/>
      <c r="P35" s="5"/>
      <c r="Q35" s="26"/>
      <c r="R35" s="151"/>
      <c r="S35" s="151"/>
      <c r="T35" s="151"/>
      <c r="U35" s="151"/>
      <c r="V35" s="151"/>
      <c r="W35" s="151"/>
      <c r="X35" s="104"/>
      <c r="Y35" s="123" t="s">
        <v>109</v>
      </c>
      <c r="Z35" s="113">
        <f>E33</f>
        <v>0</v>
      </c>
      <c r="AA35" s="49"/>
      <c r="AB35" s="114"/>
      <c r="AC35" s="45"/>
      <c r="AD35" s="45" t="s">
        <v>27</v>
      </c>
      <c r="AE35" s="60">
        <f>CEILING(Z40/(5*1024),1)*AE34</f>
        <v>0</v>
      </c>
      <c r="AF35" s="60"/>
      <c r="AG35" s="45"/>
      <c r="AH35" s="45"/>
      <c r="AI35" s="45"/>
      <c r="AJ35" s="45"/>
      <c r="AK35" s="53"/>
      <c r="AL35" s="57"/>
      <c r="AM35" s="56"/>
      <c r="AN35" s="117"/>
      <c r="AO35" s="128"/>
      <c r="AP35" s="56"/>
      <c r="AQ35" s="56"/>
      <c r="AR35" s="56"/>
      <c r="AS35" s="57"/>
      <c r="AT35" s="51"/>
      <c r="AU35" s="43"/>
    </row>
    <row r="36" spans="1:47" ht="9.9499999999999993" customHeight="1" thickBot="1">
      <c r="A36" s="3"/>
      <c r="C36" s="87"/>
      <c r="D36" s="5"/>
      <c r="E36" s="5"/>
      <c r="F36" s="5"/>
      <c r="G36" s="5"/>
      <c r="H36" s="5"/>
      <c r="I36" s="5"/>
      <c r="J36" s="88"/>
      <c r="K36" s="5"/>
      <c r="L36" s="5"/>
      <c r="M36" s="5"/>
      <c r="N36" s="5"/>
      <c r="O36" s="5"/>
      <c r="P36" s="5"/>
      <c r="Q36" s="26"/>
      <c r="R36" s="151"/>
      <c r="S36" s="151"/>
      <c r="T36" s="151"/>
      <c r="U36" s="151"/>
      <c r="V36" s="151"/>
      <c r="W36" s="151"/>
      <c r="X36" s="104"/>
      <c r="Y36" s="58"/>
      <c r="Z36" s="45"/>
      <c r="AA36" s="45"/>
      <c r="AB36" s="114"/>
      <c r="AC36" s="45"/>
      <c r="AD36" s="45"/>
      <c r="AE36" s="45"/>
      <c r="AF36" s="45"/>
      <c r="AG36" s="45"/>
      <c r="AH36" s="45"/>
      <c r="AI36" s="45"/>
      <c r="AJ36" s="45"/>
      <c r="AK36" s="53"/>
      <c r="AL36" s="57"/>
      <c r="AM36" s="56"/>
      <c r="AN36" s="117"/>
      <c r="AO36" s="128"/>
      <c r="AP36" s="56"/>
      <c r="AQ36" s="56"/>
      <c r="AR36" s="56"/>
      <c r="AS36" s="57"/>
      <c r="AT36" s="51"/>
      <c r="AU36" s="43"/>
    </row>
    <row r="37" spans="1:47" ht="24.95" customHeight="1" thickBot="1">
      <c r="A37" s="3"/>
      <c r="C37" s="87"/>
      <c r="D37" s="1" t="s">
        <v>97</v>
      </c>
      <c r="E37" s="180"/>
      <c r="F37" s="5" t="s">
        <v>55</v>
      </c>
      <c r="G37" s="5"/>
      <c r="H37" s="5"/>
      <c r="I37" s="5"/>
      <c r="J37" s="88"/>
      <c r="K37" s="5"/>
      <c r="L37" s="5"/>
      <c r="M37" s="5"/>
      <c r="N37" s="5"/>
      <c r="O37" s="5"/>
      <c r="P37" s="5"/>
      <c r="Q37" s="26"/>
      <c r="R37" s="151"/>
      <c r="S37" s="151"/>
      <c r="T37" s="151"/>
      <c r="U37" s="151"/>
      <c r="V37" s="151"/>
      <c r="W37" s="151"/>
      <c r="X37" s="104"/>
      <c r="Y37" s="123" t="s">
        <v>112</v>
      </c>
      <c r="Z37" s="152">
        <f>E37</f>
        <v>0</v>
      </c>
      <c r="AA37" s="49"/>
      <c r="AB37" s="135">
        <f>(Z37*30)</f>
        <v>0</v>
      </c>
      <c r="AC37" s="45"/>
      <c r="AD37" s="59" t="s">
        <v>16</v>
      </c>
      <c r="AE37" s="60">
        <f>AB37* (1+MAX(1,Z38))</f>
        <v>0</v>
      </c>
      <c r="AF37" s="45"/>
      <c r="AG37" s="45"/>
      <c r="AH37" s="45"/>
      <c r="AI37" s="45"/>
      <c r="AJ37" s="45"/>
      <c r="AK37" s="53"/>
      <c r="AL37" s="57"/>
      <c r="AM37" s="56"/>
      <c r="AN37" s="117"/>
      <c r="AO37" s="128"/>
      <c r="AP37" s="56"/>
      <c r="AQ37" s="56"/>
      <c r="AR37" s="56"/>
      <c r="AS37" s="57"/>
      <c r="AT37" s="51"/>
      <c r="AU37" s="43"/>
    </row>
    <row r="38" spans="1:47" ht="9.9499999999999993" customHeight="1" thickBot="1">
      <c r="A38" s="3"/>
      <c r="C38" s="87"/>
      <c r="D38" s="5"/>
      <c r="E38" s="5"/>
      <c r="F38" s="5"/>
      <c r="G38" s="5"/>
      <c r="H38" s="5"/>
      <c r="I38" s="5"/>
      <c r="J38" s="88"/>
      <c r="K38" s="5"/>
      <c r="L38" s="5"/>
      <c r="M38" s="5"/>
      <c r="N38" s="5"/>
      <c r="O38" s="5"/>
      <c r="P38" s="5"/>
      <c r="Q38" s="26"/>
      <c r="R38" s="151"/>
      <c r="S38" s="151"/>
      <c r="T38" s="151"/>
      <c r="U38" s="151"/>
      <c r="V38" s="151"/>
      <c r="W38" s="151"/>
      <c r="X38" s="104"/>
      <c r="Y38" s="123" t="s">
        <v>110</v>
      </c>
      <c r="Z38" s="113">
        <f>E39</f>
        <v>0</v>
      </c>
      <c r="AA38" s="49"/>
      <c r="AB38" s="114"/>
      <c r="AC38" s="45"/>
      <c r="AD38" s="45" t="s">
        <v>27</v>
      </c>
      <c r="AE38" s="60">
        <f>CEILING(Z41/(5*1024),1)*AE37</f>
        <v>0</v>
      </c>
      <c r="AF38" s="45"/>
      <c r="AG38" s="45"/>
      <c r="AH38" s="45"/>
      <c r="AI38" s="45"/>
      <c r="AJ38" s="45"/>
      <c r="AK38" s="53"/>
      <c r="AL38" s="57"/>
      <c r="AM38" s="56"/>
      <c r="AN38" s="117"/>
      <c r="AO38" s="128"/>
      <c r="AP38" s="56"/>
      <c r="AQ38" s="56"/>
      <c r="AR38" s="56"/>
      <c r="AS38" s="57"/>
      <c r="AT38" s="51"/>
      <c r="AU38" s="43"/>
    </row>
    <row r="39" spans="1:47" ht="24.95" customHeight="1" thickBot="1">
      <c r="A39" s="3"/>
      <c r="C39" s="87"/>
      <c r="D39" s="5" t="s">
        <v>54</v>
      </c>
      <c r="E39" s="180"/>
      <c r="F39" s="5" t="s">
        <v>63</v>
      </c>
      <c r="H39" s="5"/>
      <c r="I39" s="5"/>
      <c r="J39" s="88"/>
      <c r="K39" s="5"/>
      <c r="L39" s="5"/>
      <c r="M39" s="5"/>
      <c r="N39" s="5"/>
      <c r="O39" s="5"/>
      <c r="P39" s="5"/>
      <c r="Q39" s="26"/>
      <c r="R39" s="151"/>
      <c r="S39" s="151"/>
      <c r="T39" s="151"/>
      <c r="U39" s="151"/>
      <c r="V39" s="151"/>
      <c r="W39" s="151"/>
      <c r="X39" s="104"/>
      <c r="Y39" s="123"/>
      <c r="Z39" s="152"/>
      <c r="AA39" s="49"/>
      <c r="AB39" s="135"/>
      <c r="AC39" s="45"/>
      <c r="AD39" s="59"/>
      <c r="AE39" s="60"/>
      <c r="AF39" s="60"/>
      <c r="AG39" s="45"/>
      <c r="AH39" s="45"/>
      <c r="AI39" s="45"/>
      <c r="AJ39" s="45"/>
      <c r="AK39" s="53"/>
      <c r="AL39" s="57"/>
      <c r="AM39" s="56"/>
      <c r="AN39" s="117"/>
      <c r="AO39" s="128"/>
      <c r="AP39" s="56"/>
      <c r="AQ39" s="56"/>
      <c r="AR39" s="56"/>
      <c r="AS39" s="57"/>
      <c r="AT39" s="51"/>
      <c r="AU39" s="43"/>
    </row>
    <row r="40" spans="1:47" ht="24.95" customHeight="1" thickBot="1">
      <c r="A40" s="3"/>
      <c r="C40" s="87"/>
      <c r="D40" s="5"/>
      <c r="E40" s="5"/>
      <c r="F40" s="5"/>
      <c r="G40" s="5"/>
      <c r="H40" s="5"/>
      <c r="I40" s="5"/>
      <c r="J40" s="88"/>
      <c r="K40" s="5"/>
      <c r="L40" s="5"/>
      <c r="M40" s="5"/>
      <c r="N40" s="5"/>
      <c r="O40" s="5"/>
      <c r="P40" s="5"/>
      <c r="Q40" s="26"/>
      <c r="R40" s="151"/>
      <c r="S40" s="151"/>
      <c r="T40" s="151"/>
      <c r="U40" s="151"/>
      <c r="V40" s="151"/>
      <c r="W40" s="151"/>
      <c r="X40" s="104"/>
      <c r="Y40" s="123" t="s">
        <v>117</v>
      </c>
      <c r="Z40" s="113">
        <f>Q19</f>
        <v>0</v>
      </c>
      <c r="AA40" s="49"/>
      <c r="AB40" s="135"/>
      <c r="AC40" s="45"/>
      <c r="AD40" s="59"/>
      <c r="AE40" s="60"/>
      <c r="AF40" s="60"/>
      <c r="AG40" s="45"/>
      <c r="AH40" s="45"/>
      <c r="AI40" s="45"/>
      <c r="AJ40" s="45"/>
      <c r="AK40" s="53"/>
      <c r="AL40" s="57"/>
      <c r="AM40" s="56"/>
      <c r="AN40" s="117"/>
      <c r="AO40" s="128"/>
      <c r="AP40" s="56"/>
      <c r="AQ40" s="56"/>
      <c r="AR40" s="56"/>
      <c r="AS40" s="57"/>
      <c r="AT40" s="51"/>
      <c r="AU40" s="43"/>
    </row>
    <row r="41" spans="1:47" ht="24.95" customHeight="1" thickBot="1">
      <c r="A41" s="3"/>
      <c r="C41" s="87"/>
      <c r="D41" s="164" t="s">
        <v>98</v>
      </c>
      <c r="E41" s="180"/>
      <c r="F41" s="164" t="s">
        <v>100</v>
      </c>
      <c r="G41" s="176"/>
      <c r="J41" s="88"/>
      <c r="K41" s="5"/>
      <c r="L41" s="5"/>
      <c r="M41" s="5"/>
      <c r="N41" s="5"/>
      <c r="O41" s="5"/>
      <c r="P41" s="5"/>
      <c r="Q41" s="26"/>
      <c r="R41" s="151"/>
      <c r="S41" s="151"/>
      <c r="T41" s="151"/>
      <c r="U41" s="151"/>
      <c r="V41" s="151"/>
      <c r="W41" s="151"/>
      <c r="X41" s="104"/>
      <c r="Y41" s="123" t="s">
        <v>118</v>
      </c>
      <c r="Z41" s="152">
        <f>Q20</f>
        <v>0</v>
      </c>
      <c r="AA41" s="49"/>
      <c r="AB41" s="135"/>
      <c r="AC41" s="45"/>
      <c r="AD41" s="59"/>
      <c r="AE41" s="60"/>
      <c r="AF41" s="60"/>
      <c r="AG41" s="45"/>
      <c r="AH41" s="45"/>
      <c r="AI41" s="45"/>
      <c r="AJ41" s="45"/>
      <c r="AK41" s="53"/>
      <c r="AL41" s="57"/>
      <c r="AM41" s="56"/>
      <c r="AN41" s="117"/>
      <c r="AO41" s="128"/>
      <c r="AP41" s="56"/>
      <c r="AQ41" s="56"/>
      <c r="AR41" s="56"/>
      <c r="AS41" s="57"/>
      <c r="AT41" s="51"/>
      <c r="AU41" s="43"/>
    </row>
    <row r="42" spans="1:47" ht="9.9499999999999993" customHeight="1" thickBot="1">
      <c r="A42" s="3"/>
      <c r="C42" s="87"/>
      <c r="D42" s="177"/>
      <c r="E42" s="176"/>
      <c r="F42" s="176"/>
      <c r="G42" s="176"/>
      <c r="H42" s="176"/>
      <c r="I42" s="176"/>
      <c r="J42" s="88"/>
      <c r="K42" s="5"/>
      <c r="L42" s="5"/>
      <c r="M42" s="5"/>
      <c r="N42" s="5"/>
      <c r="O42" s="5"/>
      <c r="P42" s="5"/>
      <c r="Q42" s="26"/>
      <c r="R42" s="151"/>
      <c r="S42" s="151"/>
      <c r="T42" s="151"/>
      <c r="U42" s="151"/>
      <c r="V42" s="151"/>
      <c r="W42" s="151"/>
      <c r="X42" s="104"/>
      <c r="Y42" s="123" t="s">
        <v>113</v>
      </c>
      <c r="Z42" s="152">
        <f>E41</f>
        <v>0</v>
      </c>
      <c r="AA42" s="49"/>
      <c r="AB42" s="135">
        <f>(Z42*$Z$9*30)</f>
        <v>0</v>
      </c>
      <c r="AC42" s="45"/>
      <c r="AD42" s="59" t="s">
        <v>16</v>
      </c>
      <c r="AE42" s="60">
        <f>AB42* (1+MAX(1,Z43))</f>
        <v>0</v>
      </c>
      <c r="AF42" s="60"/>
      <c r="AG42" s="45"/>
      <c r="AH42" s="45"/>
      <c r="AI42" s="45"/>
      <c r="AJ42" s="45"/>
      <c r="AK42" s="53"/>
      <c r="AL42" s="57"/>
      <c r="AM42" s="56"/>
      <c r="AN42" s="117"/>
      <c r="AO42" s="128"/>
      <c r="AP42" s="56"/>
      <c r="AQ42" s="56"/>
      <c r="AR42" s="56"/>
      <c r="AS42" s="57"/>
      <c r="AT42" s="51"/>
      <c r="AU42" s="43"/>
    </row>
    <row r="43" spans="1:47" ht="24.95" customHeight="1" thickBot="1">
      <c r="A43" s="3"/>
      <c r="C43" s="87"/>
      <c r="D43" s="164" t="s">
        <v>125</v>
      </c>
      <c r="E43" s="180"/>
      <c r="F43" s="164" t="s">
        <v>56</v>
      </c>
      <c r="G43" s="176"/>
      <c r="J43" s="88"/>
      <c r="K43" s="5"/>
      <c r="L43" s="5"/>
      <c r="M43" s="5"/>
      <c r="N43" s="5"/>
      <c r="O43" s="5"/>
      <c r="P43" s="5"/>
      <c r="Q43" s="26"/>
      <c r="R43" s="151"/>
      <c r="S43" s="151"/>
      <c r="T43" s="151"/>
      <c r="U43" s="151"/>
      <c r="V43" s="151"/>
      <c r="W43" s="151"/>
      <c r="X43" s="104"/>
      <c r="Y43" s="123" t="s">
        <v>114</v>
      </c>
      <c r="Z43" s="152">
        <f>E45</f>
        <v>0</v>
      </c>
      <c r="AA43" s="49"/>
      <c r="AB43" s="135"/>
      <c r="AC43" s="45"/>
      <c r="AD43" s="45" t="s">
        <v>27</v>
      </c>
      <c r="AE43" s="60">
        <f>CEILING(Z48/(5*1024),1)*AE42</f>
        <v>0</v>
      </c>
      <c r="AF43" s="60"/>
      <c r="AG43" s="45"/>
      <c r="AH43" s="45"/>
      <c r="AI43" s="45"/>
      <c r="AJ43" s="45"/>
      <c r="AK43" s="53"/>
      <c r="AL43" s="57"/>
      <c r="AM43" s="56"/>
      <c r="AN43" s="117"/>
      <c r="AO43" s="128"/>
      <c r="AP43" s="56"/>
      <c r="AQ43" s="56"/>
      <c r="AR43" s="56"/>
      <c r="AS43" s="57"/>
      <c r="AT43" s="51"/>
      <c r="AU43" s="43"/>
    </row>
    <row r="44" spans="1:47" ht="24.75" customHeight="1" thickBot="1">
      <c r="A44" s="3"/>
      <c r="C44" s="87"/>
      <c r="D44" s="176"/>
      <c r="E44" s="176"/>
      <c r="F44" s="178"/>
      <c r="G44" s="176"/>
      <c r="H44" s="176"/>
      <c r="I44" s="176"/>
      <c r="J44" s="88"/>
      <c r="K44" s="5"/>
      <c r="L44" s="5"/>
      <c r="M44" s="5"/>
      <c r="N44" s="5"/>
      <c r="O44" s="5"/>
      <c r="P44" s="5"/>
      <c r="Q44" s="26"/>
      <c r="R44" s="151"/>
      <c r="S44" s="151"/>
      <c r="T44" s="151"/>
      <c r="U44" s="151"/>
      <c r="V44" s="151"/>
      <c r="W44" s="151"/>
      <c r="X44" s="104"/>
      <c r="Y44" s="123"/>
      <c r="Z44" s="152"/>
      <c r="AA44" s="49"/>
      <c r="AB44" s="135"/>
      <c r="AC44" s="45"/>
      <c r="AD44" s="59"/>
      <c r="AE44" s="60"/>
      <c r="AF44" s="60"/>
      <c r="AG44" s="45"/>
      <c r="AH44" s="45"/>
      <c r="AI44" s="45"/>
      <c r="AJ44" s="45"/>
      <c r="AK44" s="53"/>
      <c r="AL44" s="57"/>
      <c r="AM44" s="56"/>
      <c r="AN44" s="117"/>
      <c r="AO44" s="128"/>
      <c r="AP44" s="56"/>
      <c r="AQ44" s="56"/>
      <c r="AR44" s="56"/>
      <c r="AS44" s="57"/>
      <c r="AT44" s="51"/>
      <c r="AU44" s="43"/>
    </row>
    <row r="45" spans="1:47" ht="24.75" customHeight="1" thickBot="1">
      <c r="A45" s="3"/>
      <c r="C45" s="87"/>
      <c r="D45" s="164" t="s">
        <v>54</v>
      </c>
      <c r="E45" s="183"/>
      <c r="F45" s="164" t="s">
        <v>63</v>
      </c>
      <c r="G45" s="184"/>
      <c r="H45" s="176"/>
      <c r="I45" s="176"/>
      <c r="J45" s="88"/>
      <c r="K45" s="5"/>
      <c r="L45" s="5"/>
      <c r="M45" s="5"/>
      <c r="N45" s="5"/>
      <c r="O45" s="5"/>
      <c r="P45" s="5"/>
      <c r="Q45" s="26"/>
      <c r="R45" s="151"/>
      <c r="S45" s="151"/>
      <c r="T45" s="151"/>
      <c r="U45" s="151"/>
      <c r="V45" s="151"/>
      <c r="W45" s="151"/>
      <c r="X45" s="104"/>
      <c r="Y45" s="123" t="s">
        <v>115</v>
      </c>
      <c r="Z45" s="152">
        <f>E48</f>
        <v>0</v>
      </c>
      <c r="AA45" s="49"/>
      <c r="AB45" s="135">
        <f>(Z45*30)</f>
        <v>0</v>
      </c>
      <c r="AC45" s="45"/>
      <c r="AD45" s="59" t="s">
        <v>16</v>
      </c>
      <c r="AE45" s="60">
        <f>AB45* (1+MAX(1,Z46))</f>
        <v>0</v>
      </c>
      <c r="AF45" s="60"/>
      <c r="AG45" s="45"/>
      <c r="AH45" s="45"/>
      <c r="AI45" s="45"/>
      <c r="AJ45" s="45"/>
      <c r="AK45" s="53"/>
      <c r="AL45" s="57"/>
      <c r="AM45" s="56"/>
      <c r="AN45" s="117"/>
      <c r="AO45" s="128"/>
      <c r="AP45" s="56"/>
      <c r="AQ45" s="56"/>
      <c r="AR45" s="56"/>
      <c r="AS45" s="57"/>
      <c r="AT45" s="51"/>
      <c r="AU45" s="43"/>
    </row>
    <row r="46" spans="1:47" ht="3" customHeight="1" thickBot="1">
      <c r="A46" s="3"/>
      <c r="C46" s="87"/>
      <c r="D46" s="176"/>
      <c r="E46" s="176"/>
      <c r="F46" s="176"/>
      <c r="G46" s="176"/>
      <c r="H46" s="176"/>
      <c r="I46" s="176"/>
      <c r="J46" s="88"/>
      <c r="K46" s="5"/>
      <c r="L46" s="5"/>
      <c r="M46" s="5"/>
      <c r="N46" s="5"/>
      <c r="O46" s="5"/>
      <c r="P46" s="5"/>
      <c r="Q46" s="26"/>
      <c r="R46" s="151"/>
      <c r="S46" s="151"/>
      <c r="T46" s="151"/>
      <c r="U46" s="151"/>
      <c r="V46" s="151"/>
      <c r="W46" s="151"/>
      <c r="X46" s="104"/>
      <c r="Y46" s="123" t="s">
        <v>116</v>
      </c>
      <c r="Z46" s="152">
        <f>E52</f>
        <v>0</v>
      </c>
      <c r="AA46" s="49"/>
      <c r="AB46" s="135"/>
      <c r="AC46" s="45"/>
      <c r="AD46" s="45" t="s">
        <v>27</v>
      </c>
      <c r="AE46" s="60">
        <f>CEILING(Z49/(5*1024),1)*AE45</f>
        <v>0</v>
      </c>
      <c r="AF46" s="60"/>
      <c r="AG46" s="45"/>
      <c r="AH46" s="45"/>
      <c r="AI46" s="45"/>
      <c r="AJ46" s="45"/>
      <c r="AK46" s="53"/>
      <c r="AL46" s="57"/>
      <c r="AM46" s="56"/>
      <c r="AN46" s="117"/>
      <c r="AO46" s="128"/>
      <c r="AP46" s="56"/>
      <c r="AQ46" s="56"/>
      <c r="AR46" s="56"/>
      <c r="AS46" s="57"/>
      <c r="AT46" s="51"/>
      <c r="AU46" s="43"/>
    </row>
    <row r="47" spans="1:47" ht="24.95" customHeight="1" thickBot="1">
      <c r="A47" s="3"/>
      <c r="C47" s="87"/>
      <c r="D47" s="176"/>
      <c r="E47" s="176"/>
      <c r="F47" s="177"/>
      <c r="G47" s="176"/>
      <c r="H47" s="176"/>
      <c r="I47" s="176"/>
      <c r="J47" s="88"/>
      <c r="K47" s="5"/>
      <c r="L47" s="5"/>
      <c r="M47" s="5"/>
      <c r="N47" s="5"/>
      <c r="O47" s="5"/>
      <c r="P47" s="5"/>
      <c r="Q47" s="26"/>
      <c r="R47" s="151"/>
      <c r="S47" s="151"/>
      <c r="T47" s="151"/>
      <c r="U47" s="151"/>
      <c r="V47" s="151"/>
      <c r="W47" s="151"/>
      <c r="X47" s="104"/>
      <c r="Y47" s="123"/>
      <c r="Z47" s="152"/>
      <c r="AA47" s="49"/>
      <c r="AB47" s="135"/>
      <c r="AC47" s="45"/>
      <c r="AD47" s="59"/>
      <c r="AE47" s="60"/>
      <c r="AF47" s="60"/>
      <c r="AG47" s="45"/>
      <c r="AH47" s="45"/>
      <c r="AI47" s="45"/>
      <c r="AJ47" s="45"/>
      <c r="AK47" s="53"/>
      <c r="AL47" s="57"/>
      <c r="AM47" s="56"/>
      <c r="AN47" s="117"/>
      <c r="AO47" s="128"/>
      <c r="AP47" s="56"/>
      <c r="AQ47" s="56"/>
      <c r="AR47" s="56"/>
      <c r="AS47" s="57"/>
      <c r="AT47" s="51"/>
      <c r="AU47" s="43"/>
    </row>
    <row r="48" spans="1:47" ht="24.95" customHeight="1" thickBot="1">
      <c r="A48" s="3"/>
      <c r="C48" s="185"/>
      <c r="D48" s="164" t="s">
        <v>99</v>
      </c>
      <c r="E48" s="183"/>
      <c r="F48" s="164" t="s">
        <v>101</v>
      </c>
      <c r="G48" s="164"/>
      <c r="J48" s="88"/>
      <c r="K48" s="5"/>
      <c r="L48" s="5"/>
      <c r="M48" s="5"/>
      <c r="N48" s="5"/>
      <c r="O48" s="5"/>
      <c r="P48" s="5"/>
      <c r="Q48" s="26"/>
      <c r="R48" s="151"/>
      <c r="S48" s="151"/>
      <c r="T48" s="151"/>
      <c r="U48" s="151"/>
      <c r="V48" s="151"/>
      <c r="W48" s="151"/>
      <c r="X48" s="104"/>
      <c r="Y48" s="123" t="s">
        <v>123</v>
      </c>
      <c r="Z48" s="152">
        <f>Q21</f>
        <v>0</v>
      </c>
      <c r="AA48" s="49"/>
      <c r="AB48" s="135"/>
      <c r="AC48" s="45"/>
      <c r="AD48" s="59"/>
      <c r="AE48" s="60"/>
      <c r="AF48" s="60"/>
      <c r="AG48" s="45"/>
      <c r="AH48" s="45"/>
      <c r="AI48" s="45"/>
      <c r="AJ48" s="45"/>
      <c r="AK48" s="53"/>
      <c r="AL48" s="57"/>
      <c r="AM48" s="56"/>
      <c r="AN48" s="117"/>
      <c r="AO48" s="128"/>
      <c r="AP48" s="56"/>
      <c r="AQ48" s="56"/>
      <c r="AR48" s="56"/>
      <c r="AS48" s="57"/>
      <c r="AT48" s="51"/>
      <c r="AU48" s="43"/>
    </row>
    <row r="49" spans="1:47" ht="9.9499999999999993" customHeight="1" thickBot="1">
      <c r="A49" s="3"/>
      <c r="C49" s="185"/>
      <c r="D49" s="68"/>
      <c r="E49" s="164"/>
      <c r="F49" s="186"/>
      <c r="G49" s="164"/>
      <c r="H49" s="176"/>
      <c r="I49" s="176"/>
      <c r="J49" s="88"/>
      <c r="K49" s="5"/>
      <c r="L49" s="5"/>
      <c r="M49" s="5"/>
      <c r="N49" s="5"/>
      <c r="O49" s="5"/>
      <c r="P49" s="5"/>
      <c r="Q49" s="26"/>
      <c r="R49" s="151"/>
      <c r="S49" s="151"/>
      <c r="T49" s="151"/>
      <c r="U49" s="151"/>
      <c r="V49" s="151"/>
      <c r="W49" s="151"/>
      <c r="X49" s="104"/>
      <c r="Y49" s="123" t="s">
        <v>124</v>
      </c>
      <c r="Z49" s="152">
        <f>Q22</f>
        <v>0</v>
      </c>
      <c r="AA49" s="49"/>
      <c r="AB49" s="135"/>
      <c r="AC49" s="45"/>
      <c r="AD49" s="59"/>
      <c r="AE49" s="60"/>
      <c r="AF49" s="60"/>
      <c r="AG49" s="45"/>
      <c r="AH49" s="45"/>
      <c r="AI49" s="45"/>
      <c r="AJ49" s="45"/>
      <c r="AK49" s="53"/>
      <c r="AL49" s="57"/>
      <c r="AM49" s="56"/>
      <c r="AN49" s="117"/>
      <c r="AO49" s="128"/>
      <c r="AP49" s="56"/>
      <c r="AQ49" s="56"/>
      <c r="AR49" s="56"/>
      <c r="AS49" s="57"/>
      <c r="AT49" s="51"/>
      <c r="AU49" s="43"/>
    </row>
    <row r="50" spans="1:47" ht="24.95" customHeight="1" thickBot="1">
      <c r="A50" s="3"/>
      <c r="C50" s="185"/>
      <c r="D50" s="164" t="s">
        <v>125</v>
      </c>
      <c r="E50" s="183"/>
      <c r="F50" s="164" t="s">
        <v>56</v>
      </c>
      <c r="G50" s="164"/>
      <c r="J50" s="88"/>
      <c r="K50" s="5"/>
      <c r="L50" s="5"/>
      <c r="M50" s="5"/>
      <c r="N50" s="5"/>
      <c r="O50" s="5"/>
      <c r="P50" s="5"/>
      <c r="Q50" s="26"/>
      <c r="R50" s="151"/>
      <c r="S50" s="151"/>
      <c r="T50" s="151"/>
      <c r="U50" s="151"/>
      <c r="V50" s="151"/>
      <c r="W50" s="151"/>
      <c r="X50" s="104"/>
      <c r="Y50" s="123"/>
      <c r="Z50" s="113"/>
      <c r="AA50" s="49"/>
      <c r="AB50" s="135"/>
      <c r="AC50" s="45"/>
      <c r="AD50" s="59"/>
      <c r="AE50" s="60"/>
      <c r="AF50" s="60"/>
      <c r="AG50" s="45"/>
      <c r="AH50" s="45"/>
      <c r="AI50" s="45"/>
      <c r="AJ50" s="45"/>
      <c r="AK50" s="53"/>
      <c r="AL50" s="57"/>
      <c r="AM50" s="56"/>
      <c r="AN50" s="117"/>
      <c r="AO50" s="128"/>
      <c r="AP50" s="56"/>
      <c r="AQ50" s="56"/>
      <c r="AR50" s="56"/>
      <c r="AS50" s="57"/>
      <c r="AT50" s="51"/>
      <c r="AU50" s="43"/>
    </row>
    <row r="51" spans="1:47" ht="24.95" customHeight="1" thickBot="1">
      <c r="A51" s="3"/>
      <c r="C51" s="185"/>
      <c r="D51" s="164"/>
      <c r="E51" s="164"/>
      <c r="F51" s="187"/>
      <c r="G51" s="164"/>
      <c r="H51" s="176"/>
      <c r="I51" s="176"/>
      <c r="J51" s="88"/>
      <c r="K51" s="5"/>
      <c r="L51" s="5"/>
      <c r="M51" s="5"/>
      <c r="N51" s="5"/>
      <c r="O51" s="5"/>
      <c r="P51" s="5"/>
      <c r="Q51" s="26"/>
      <c r="R51" s="151"/>
      <c r="S51" s="151"/>
      <c r="T51" s="151"/>
      <c r="U51" s="151"/>
      <c r="V51" s="151"/>
      <c r="W51" s="151"/>
      <c r="X51" s="104"/>
      <c r="AF51" s="60"/>
      <c r="AG51" s="45"/>
      <c r="AH51" s="45"/>
      <c r="AI51" s="45"/>
      <c r="AJ51" s="45"/>
      <c r="AK51" s="53"/>
      <c r="AL51" s="57"/>
      <c r="AM51" s="56"/>
      <c r="AN51" s="117"/>
      <c r="AO51" s="128"/>
      <c r="AP51" s="56"/>
      <c r="AQ51" s="56"/>
      <c r="AR51" s="56"/>
      <c r="AS51" s="57"/>
      <c r="AT51" s="51"/>
      <c r="AU51" s="43"/>
    </row>
    <row r="52" spans="1:47" ht="24.95" customHeight="1" thickBot="1">
      <c r="A52" s="3"/>
      <c r="C52" s="185"/>
      <c r="D52" s="164" t="s">
        <v>54</v>
      </c>
      <c r="E52" s="183"/>
      <c r="F52" s="164" t="s">
        <v>63</v>
      </c>
      <c r="G52" s="184"/>
      <c r="H52" s="176"/>
      <c r="I52" s="176"/>
      <c r="J52" s="88"/>
      <c r="K52" s="5"/>
      <c r="L52" s="5"/>
      <c r="M52" s="5"/>
      <c r="N52" s="5"/>
      <c r="O52" s="5"/>
      <c r="P52" s="5"/>
      <c r="Q52" s="26"/>
      <c r="R52" s="151"/>
      <c r="S52" s="151"/>
      <c r="T52" s="151"/>
      <c r="U52" s="151"/>
      <c r="V52" s="151"/>
      <c r="W52" s="151"/>
      <c r="X52" s="104"/>
      <c r="AF52" s="60"/>
      <c r="AG52" s="45"/>
      <c r="AH52" s="45"/>
      <c r="AI52" s="45"/>
      <c r="AJ52" s="45"/>
      <c r="AK52" s="53"/>
      <c r="AL52" s="57"/>
      <c r="AM52" s="56"/>
      <c r="AN52" s="117"/>
      <c r="AO52" s="128"/>
      <c r="AP52" s="56"/>
      <c r="AQ52" s="56"/>
      <c r="AR52" s="56"/>
      <c r="AS52" s="57"/>
      <c r="AT52" s="51"/>
      <c r="AU52" s="43"/>
    </row>
    <row r="53" spans="1:47" ht="9.9499999999999993" customHeight="1">
      <c r="A53" s="3"/>
      <c r="C53" s="87"/>
      <c r="D53" s="5"/>
      <c r="E53" s="5"/>
      <c r="F53" s="170"/>
      <c r="G53" s="5"/>
      <c r="H53" s="5"/>
      <c r="I53" s="5"/>
      <c r="J53" s="88"/>
      <c r="K53" s="5"/>
      <c r="L53" s="5"/>
      <c r="M53" s="5"/>
      <c r="N53" s="5"/>
      <c r="O53" s="5"/>
      <c r="P53" s="5"/>
      <c r="Q53" s="26"/>
      <c r="R53" s="151"/>
      <c r="S53" s="151"/>
      <c r="T53" s="151"/>
      <c r="U53" s="151"/>
      <c r="V53" s="151"/>
      <c r="W53" s="151"/>
      <c r="X53" s="104"/>
      <c r="AF53" s="60"/>
      <c r="AG53" s="45"/>
      <c r="AH53" s="45"/>
      <c r="AI53" s="45"/>
      <c r="AJ53" s="45"/>
      <c r="AK53" s="53"/>
      <c r="AL53" s="57"/>
      <c r="AM53" s="56"/>
      <c r="AN53" s="117"/>
      <c r="AO53" s="128"/>
      <c r="AP53" s="56"/>
      <c r="AQ53" s="56"/>
      <c r="AR53" s="56"/>
      <c r="AS53" s="57"/>
      <c r="AT53" s="51"/>
      <c r="AU53" s="43"/>
    </row>
    <row r="54" spans="1:47" ht="8.1" customHeight="1">
      <c r="C54" s="87"/>
      <c r="D54" s="5"/>
      <c r="E54" s="71"/>
      <c r="F54" s="5"/>
      <c r="G54" s="5"/>
      <c r="H54" s="5"/>
      <c r="I54" s="5"/>
      <c r="J54" s="88"/>
      <c r="K54" s="5"/>
      <c r="L54" s="5"/>
      <c r="M54" s="5"/>
      <c r="N54" s="5"/>
      <c r="O54" s="5"/>
      <c r="P54" s="26"/>
      <c r="Q54" s="151"/>
      <c r="R54" s="151"/>
      <c r="S54" s="151"/>
      <c r="T54" s="151"/>
      <c r="U54" s="151"/>
      <c r="V54" s="151"/>
      <c r="W54" s="151"/>
      <c r="X54" s="104"/>
      <c r="AG54" s="45"/>
      <c r="AH54" s="45"/>
      <c r="AI54" s="45"/>
      <c r="AJ54" s="45"/>
      <c r="AK54" s="57"/>
      <c r="AL54" s="57"/>
      <c r="AM54" s="120">
        <v>0</v>
      </c>
      <c r="AN54" s="121">
        <v>0.15</v>
      </c>
      <c r="AO54" s="142"/>
      <c r="AP54" s="120"/>
      <c r="AQ54" s="142"/>
      <c r="AR54" s="57"/>
      <c r="AS54" s="57"/>
      <c r="AT54" s="53"/>
      <c r="AU54" s="43"/>
    </row>
    <row r="55" spans="1:47" ht="24.95" customHeight="1">
      <c r="C55" s="87"/>
      <c r="D55" s="72"/>
      <c r="E55" s="32"/>
      <c r="F55" s="32"/>
      <c r="G55" s="32"/>
      <c r="H55" s="32"/>
      <c r="I55" s="78">
        <f>AC59*(1+INDEX($V$84:$AG$87,3,MATCH($I$6,$V$84:$AG$84,0)))*IF(R14,1,0)</f>
        <v>0</v>
      </c>
      <c r="J55" s="90"/>
      <c r="K55" s="5"/>
      <c r="L55" s="5"/>
      <c r="M55" s="5"/>
      <c r="N55" s="5"/>
      <c r="O55" s="5"/>
      <c r="P55" s="26"/>
      <c r="Q55" s="151"/>
      <c r="R55" s="151"/>
      <c r="S55" s="151"/>
      <c r="T55" s="151"/>
      <c r="U55" s="151"/>
      <c r="V55" s="151"/>
      <c r="W55" s="151"/>
      <c r="X55" s="104"/>
      <c r="AG55" s="45"/>
      <c r="AH55" s="45"/>
      <c r="AI55" s="45"/>
      <c r="AJ55" s="45"/>
      <c r="AK55" s="57"/>
      <c r="AL55" s="57"/>
      <c r="AM55" s="120"/>
      <c r="AN55" s="121"/>
      <c r="AO55" s="142"/>
      <c r="AP55" s="120"/>
      <c r="AQ55" s="142"/>
      <c r="AR55" s="57"/>
      <c r="AS55" s="57"/>
      <c r="AT55" s="53"/>
      <c r="AU55" s="43"/>
    </row>
    <row r="56" spans="1:47" ht="8.1" customHeight="1">
      <c r="C56" s="87"/>
      <c r="D56" s="26"/>
      <c r="E56" s="26"/>
      <c r="F56" s="26"/>
      <c r="G56" s="26"/>
      <c r="H56" s="26"/>
      <c r="I56" s="73"/>
      <c r="J56" s="90"/>
      <c r="K56" s="5"/>
      <c r="L56" s="5"/>
      <c r="M56" s="5"/>
      <c r="N56" s="5"/>
      <c r="O56" s="5"/>
      <c r="P56" s="26"/>
      <c r="Q56" s="151"/>
      <c r="R56" s="151"/>
      <c r="S56" s="151"/>
      <c r="T56" s="151"/>
      <c r="U56" s="151"/>
      <c r="V56" s="151"/>
      <c r="W56" s="151"/>
      <c r="X56" s="104"/>
      <c r="AA56" s="49"/>
      <c r="AB56" s="114"/>
      <c r="AC56" s="45"/>
      <c r="AD56" s="59"/>
      <c r="AE56" s="45"/>
      <c r="AF56" s="45"/>
      <c r="AG56" s="144"/>
      <c r="AH56" s="45"/>
      <c r="AI56" s="45"/>
      <c r="AJ56" s="45"/>
      <c r="AK56" s="57"/>
      <c r="AL56" s="57"/>
      <c r="AM56" s="57"/>
      <c r="AN56" s="54"/>
      <c r="AO56" s="53"/>
      <c r="AP56" s="53"/>
      <c r="AQ56" s="57"/>
      <c r="AR56" s="53"/>
      <c r="AS56" s="57"/>
      <c r="AT56" s="53"/>
      <c r="AU56" s="43"/>
    </row>
    <row r="57" spans="1:47" ht="6.95" customHeight="1" thickBot="1">
      <c r="A57" s="3"/>
      <c r="C57" s="87"/>
      <c r="D57" s="5"/>
      <c r="E57" s="5"/>
      <c r="F57" s="5"/>
      <c r="G57" s="5"/>
      <c r="H57" s="5"/>
      <c r="I57" s="5"/>
      <c r="J57" s="88"/>
      <c r="K57" s="5"/>
      <c r="L57" s="5"/>
      <c r="M57" s="5"/>
      <c r="N57" s="5"/>
      <c r="O57" s="5"/>
      <c r="P57" s="26"/>
      <c r="Q57" s="17"/>
      <c r="R57" s="17"/>
      <c r="S57" s="17"/>
      <c r="T57" s="17"/>
      <c r="U57" s="17"/>
      <c r="V57" s="17"/>
      <c r="W57" s="17"/>
      <c r="X57" s="104"/>
      <c r="Y57" s="50"/>
      <c r="Z57" s="45"/>
      <c r="AA57" s="45"/>
      <c r="AB57" s="114"/>
      <c r="AC57" s="45"/>
      <c r="AD57" s="45"/>
      <c r="AE57" s="45"/>
      <c r="AF57" s="45"/>
      <c r="AG57" s="45"/>
      <c r="AH57" s="45"/>
      <c r="AI57" s="45"/>
      <c r="AJ57" s="45"/>
      <c r="AK57" s="57"/>
      <c r="AL57" s="57"/>
      <c r="AM57" s="57"/>
      <c r="AN57" s="54"/>
      <c r="AO57" s="57"/>
      <c r="AP57" s="57"/>
      <c r="AQ57" s="57"/>
      <c r="AR57" s="57"/>
      <c r="AS57" s="57"/>
      <c r="AT57" s="53"/>
      <c r="AU57" s="43"/>
    </row>
    <row r="58" spans="1:47" ht="24.75" customHeight="1" thickBot="1">
      <c r="A58" s="3"/>
      <c r="C58" s="87"/>
      <c r="D58" s="5" t="s">
        <v>58</v>
      </c>
      <c r="E58" s="5"/>
      <c r="F58" s="5"/>
      <c r="G58" s="183"/>
      <c r="H58" s="5" t="s">
        <v>61</v>
      </c>
      <c r="I58" s="5"/>
      <c r="J58" s="88"/>
      <c r="K58" s="5"/>
      <c r="L58" s="6"/>
      <c r="M58" s="5"/>
      <c r="N58" s="5"/>
      <c r="O58" s="5"/>
      <c r="P58" s="26"/>
      <c r="Q58" s="17"/>
      <c r="R58" s="17"/>
      <c r="S58" s="17"/>
      <c r="T58" s="17"/>
      <c r="U58" s="17"/>
      <c r="V58" s="17"/>
      <c r="W58" s="17"/>
      <c r="X58" s="104"/>
      <c r="Y58" s="58" t="s">
        <v>14</v>
      </c>
      <c r="Z58" s="45"/>
      <c r="AA58" s="45"/>
      <c r="AB58" s="114"/>
      <c r="AC58" s="45"/>
      <c r="AD58" s="59"/>
      <c r="AE58" s="60"/>
      <c r="AF58" s="60"/>
      <c r="AG58" s="45"/>
      <c r="AH58" s="45"/>
      <c r="AI58" s="45"/>
      <c r="AJ58" s="45"/>
      <c r="AK58" s="53">
        <f>AC59+AC67</f>
        <v>0</v>
      </c>
      <c r="AL58" s="57"/>
      <c r="AM58" s="57"/>
      <c r="AN58" s="54"/>
      <c r="AO58" s="57"/>
      <c r="AP58" s="57"/>
      <c r="AQ58" s="57"/>
      <c r="AR58" s="57"/>
      <c r="AS58" s="57"/>
      <c r="AT58" s="53"/>
      <c r="AU58" s="43"/>
    </row>
    <row r="59" spans="1:47" ht="9.9499999999999993" customHeight="1" thickBot="1">
      <c r="A59" s="3"/>
      <c r="C59" s="87"/>
      <c r="D59" s="5"/>
      <c r="E59" s="5"/>
      <c r="F59" s="5"/>
      <c r="G59" s="5"/>
      <c r="H59" s="5"/>
      <c r="I59" s="5"/>
      <c r="J59" s="88"/>
      <c r="K59" s="5"/>
      <c r="L59" s="13"/>
      <c r="M59" s="70"/>
      <c r="N59" s="5"/>
      <c r="O59" s="21"/>
      <c r="P59" s="27"/>
      <c r="Q59" s="17"/>
      <c r="R59" s="17"/>
      <c r="S59" s="17"/>
      <c r="T59" s="17"/>
      <c r="U59" s="17"/>
      <c r="V59" s="17"/>
      <c r="W59" s="17"/>
      <c r="X59" s="104"/>
      <c r="Y59" s="132" t="s">
        <v>5</v>
      </c>
      <c r="Z59" s="45"/>
      <c r="AA59" s="45"/>
      <c r="AB59" s="135">
        <f>Z60*Z9*30</f>
        <v>0</v>
      </c>
      <c r="AC59" s="55">
        <f>AB59*AN66*CEILING(Z65/(1024),1)/1000000</f>
        <v>0</v>
      </c>
      <c r="AD59" s="45"/>
      <c r="AE59" s="45"/>
      <c r="AF59" s="45"/>
      <c r="AG59" s="45"/>
      <c r="AH59" s="45"/>
      <c r="AI59" s="45"/>
      <c r="AJ59" s="45"/>
      <c r="AK59" s="57"/>
      <c r="AL59" s="57"/>
      <c r="AM59" s="53" t="s">
        <v>14</v>
      </c>
      <c r="AN59" s="54"/>
      <c r="AO59" s="57"/>
      <c r="AP59" s="57"/>
      <c r="AQ59" s="57"/>
      <c r="AR59" s="57"/>
      <c r="AS59" s="57"/>
      <c r="AT59" s="57"/>
      <c r="AU59" s="43"/>
    </row>
    <row r="60" spans="1:47" ht="19.5" hidden="1" customHeight="1" thickBot="1">
      <c r="A60" s="3"/>
      <c r="C60" s="87"/>
      <c r="F60" s="5"/>
      <c r="G60" s="5"/>
      <c r="H60" s="5"/>
      <c r="I60" s="5"/>
      <c r="J60" s="88"/>
      <c r="K60" s="5"/>
      <c r="L60" s="5"/>
      <c r="M60" s="67"/>
      <c r="N60" s="5"/>
      <c r="O60" s="21"/>
      <c r="P60" s="27"/>
      <c r="Q60" s="17"/>
      <c r="R60" s="17"/>
      <c r="S60" s="17"/>
      <c r="T60" s="17"/>
      <c r="U60" s="17"/>
      <c r="V60" s="17"/>
      <c r="W60" s="17"/>
      <c r="X60" s="104"/>
      <c r="Y60" s="134" t="s">
        <v>44</v>
      </c>
      <c r="Z60" s="113">
        <f>G58</f>
        <v>0</v>
      </c>
      <c r="AA60" s="49"/>
      <c r="AB60" s="114"/>
      <c r="AC60" s="45"/>
      <c r="AD60" s="59"/>
      <c r="AE60" s="60"/>
      <c r="AF60" s="60"/>
      <c r="AG60" s="127"/>
      <c r="AH60" s="126"/>
      <c r="AI60" s="126"/>
      <c r="AJ60" s="126"/>
      <c r="AK60" s="57"/>
      <c r="AL60" s="57"/>
      <c r="AM60" s="53" t="s">
        <v>22</v>
      </c>
      <c r="AN60" s="139">
        <f>AB59+AB67</f>
        <v>0</v>
      </c>
      <c r="AO60" s="57"/>
      <c r="AP60" s="57"/>
      <c r="AQ60" s="57"/>
      <c r="AR60" s="57"/>
      <c r="AS60" s="57"/>
      <c r="AT60" s="57"/>
      <c r="AU60" s="43"/>
    </row>
    <row r="61" spans="1:47" ht="19.5" hidden="1" customHeight="1" thickBot="1">
      <c r="A61" s="3"/>
      <c r="C61" s="87"/>
      <c r="D61" s="81"/>
      <c r="E61" s="5"/>
      <c r="F61" s="5"/>
      <c r="G61" s="5"/>
      <c r="H61" s="5"/>
      <c r="I61" s="5"/>
      <c r="J61" s="88"/>
      <c r="K61" s="5"/>
      <c r="M61" s="67"/>
      <c r="N61" s="5"/>
      <c r="O61" s="21"/>
      <c r="P61" s="27"/>
      <c r="Q61" s="17"/>
      <c r="R61" s="17"/>
      <c r="S61" s="17"/>
      <c r="T61" s="17"/>
      <c r="U61" s="17"/>
      <c r="V61" s="17"/>
      <c r="W61" s="17"/>
      <c r="X61" s="104"/>
      <c r="Y61" s="134"/>
      <c r="Z61" s="113"/>
      <c r="AA61" s="49"/>
      <c r="AB61" s="114"/>
      <c r="AC61" s="45"/>
      <c r="AD61" s="59"/>
      <c r="AE61" s="60"/>
      <c r="AF61" s="60"/>
      <c r="AG61" s="127"/>
      <c r="AH61" s="126"/>
      <c r="AI61" s="126"/>
      <c r="AJ61" s="126"/>
      <c r="AK61" s="57"/>
      <c r="AL61" s="57"/>
      <c r="AM61" s="53"/>
      <c r="AN61" s="139"/>
      <c r="AO61" s="57"/>
      <c r="AP61" s="57"/>
      <c r="AQ61" s="57"/>
      <c r="AR61" s="57"/>
      <c r="AS61" s="57"/>
      <c r="AT61" s="57"/>
      <c r="AU61" s="43"/>
    </row>
    <row r="62" spans="1:47" ht="24.95" customHeight="1" thickBot="1">
      <c r="A62" s="3"/>
      <c r="C62" s="87"/>
      <c r="D62" s="5" t="s">
        <v>64</v>
      </c>
      <c r="E62" s="5"/>
      <c r="F62" s="5"/>
      <c r="G62" s="183"/>
      <c r="H62" s="5" t="s">
        <v>62</v>
      </c>
      <c r="J62" s="88"/>
      <c r="K62" s="5"/>
      <c r="L62" s="81"/>
      <c r="M62" s="67"/>
      <c r="N62" s="5"/>
      <c r="O62" s="21"/>
      <c r="P62" s="27"/>
      <c r="Q62" s="17"/>
      <c r="R62" s="17"/>
      <c r="S62" s="17"/>
      <c r="T62" s="17"/>
      <c r="U62" s="17"/>
      <c r="V62" s="17"/>
      <c r="W62" s="17"/>
      <c r="X62" s="104"/>
      <c r="Y62" s="134"/>
      <c r="Z62" s="113"/>
      <c r="AA62" s="49"/>
      <c r="AB62" s="114"/>
      <c r="AC62" s="45"/>
      <c r="AD62" s="59"/>
      <c r="AE62" s="60"/>
      <c r="AF62" s="60"/>
      <c r="AG62" s="127"/>
      <c r="AH62" s="126"/>
      <c r="AI62" s="126"/>
      <c r="AJ62" s="126"/>
      <c r="AK62" s="57"/>
      <c r="AL62" s="57"/>
      <c r="AM62" s="53"/>
      <c r="AN62" s="139"/>
      <c r="AO62" s="57"/>
      <c r="AP62" s="57"/>
      <c r="AQ62" s="57"/>
      <c r="AR62" s="57"/>
      <c r="AS62" s="57"/>
      <c r="AT62" s="57"/>
      <c r="AU62" s="43"/>
    </row>
    <row r="63" spans="1:47" ht="42.95" customHeight="1" thickBot="1">
      <c r="A63" s="3"/>
      <c r="C63" s="87"/>
      <c r="E63" s="67"/>
      <c r="F63" s="5"/>
      <c r="G63" s="5"/>
      <c r="H63" s="5"/>
      <c r="I63" s="5"/>
      <c r="J63" s="88"/>
      <c r="K63" s="5"/>
      <c r="L63" s="5"/>
      <c r="M63" s="5"/>
      <c r="N63" s="5"/>
      <c r="O63" s="21"/>
      <c r="P63" s="27"/>
      <c r="Q63" s="17"/>
      <c r="R63" s="17"/>
      <c r="S63" s="17"/>
      <c r="T63" s="17"/>
      <c r="U63" s="17"/>
      <c r="V63" s="17"/>
      <c r="W63" s="17"/>
      <c r="X63" s="104"/>
      <c r="Y63" s="134"/>
      <c r="Z63" s="113"/>
      <c r="AA63" s="49"/>
      <c r="AB63" s="114"/>
      <c r="AC63" s="45"/>
      <c r="AD63" s="59"/>
      <c r="AE63" s="60"/>
      <c r="AF63" s="60"/>
      <c r="AG63" s="127"/>
      <c r="AH63" s="126"/>
      <c r="AI63" s="126"/>
      <c r="AJ63" s="126"/>
      <c r="AK63" s="57"/>
      <c r="AL63" s="57"/>
      <c r="AM63" s="53"/>
      <c r="AN63" s="139"/>
      <c r="AO63" s="57"/>
      <c r="AP63" s="57"/>
      <c r="AQ63" s="57"/>
      <c r="AR63" s="57"/>
      <c r="AS63" s="57"/>
      <c r="AT63" s="57"/>
      <c r="AU63" s="43"/>
    </row>
    <row r="64" spans="1:47" ht="24.95" customHeight="1" thickBot="1">
      <c r="A64" s="3"/>
      <c r="C64" s="87"/>
      <c r="D64" s="72"/>
      <c r="E64" s="32"/>
      <c r="F64" s="32"/>
      <c r="G64" s="32"/>
      <c r="H64" s="32"/>
      <c r="I64" s="78">
        <f>AC67*(1+INDEX($V$84:$AG$87,4,MATCH($I$6,$V$84:$AG$84,0)))*IF(R16,1,0)</f>
        <v>0</v>
      </c>
      <c r="J64" s="88"/>
      <c r="K64" s="5"/>
      <c r="L64" s="5"/>
      <c r="M64" s="5"/>
      <c r="N64" s="5"/>
      <c r="O64" s="21"/>
      <c r="P64" s="27"/>
      <c r="Q64" s="17"/>
      <c r="R64" s="17"/>
      <c r="S64" s="17"/>
      <c r="T64" s="17"/>
      <c r="U64" s="17"/>
      <c r="V64" s="17"/>
      <c r="W64" s="17"/>
      <c r="X64" s="104"/>
      <c r="Y64" s="134"/>
      <c r="Z64" s="113"/>
      <c r="AA64" s="49"/>
      <c r="AB64" s="114"/>
      <c r="AC64" s="45"/>
      <c r="AD64" s="59"/>
      <c r="AE64" s="60"/>
      <c r="AF64" s="60"/>
      <c r="AG64" s="127"/>
      <c r="AH64" s="126"/>
      <c r="AI64" s="126"/>
      <c r="AJ64" s="126"/>
      <c r="AK64" s="57"/>
      <c r="AL64" s="57"/>
      <c r="AM64" s="53"/>
      <c r="AN64" s="139"/>
      <c r="AO64" s="57"/>
      <c r="AP64" s="57"/>
      <c r="AQ64" s="57"/>
      <c r="AR64" s="57"/>
      <c r="AS64" s="57"/>
      <c r="AT64" s="57"/>
      <c r="AU64" s="43"/>
    </row>
    <row r="65" spans="1:47" ht="11.1" customHeight="1" thickBot="1">
      <c r="C65" s="87"/>
      <c r="D65" s="5"/>
      <c r="E65" s="8"/>
      <c r="F65" s="71"/>
      <c r="G65" s="5"/>
      <c r="H65" s="5"/>
      <c r="I65" s="5"/>
      <c r="J65" s="88"/>
      <c r="K65" s="5"/>
      <c r="L65" s="5"/>
      <c r="M65" s="5"/>
      <c r="N65" s="5"/>
      <c r="O65" s="5"/>
      <c r="P65" s="26"/>
      <c r="Q65" s="17"/>
      <c r="R65" s="17"/>
      <c r="S65" s="17"/>
      <c r="T65" s="17"/>
      <c r="U65" s="17"/>
      <c r="V65" s="17"/>
      <c r="W65" s="17"/>
      <c r="X65" s="104"/>
      <c r="Y65" s="134" t="s">
        <v>45</v>
      </c>
      <c r="Z65" s="113">
        <f>G62</f>
        <v>0</v>
      </c>
      <c r="AA65" s="49"/>
      <c r="AB65" s="114"/>
      <c r="AC65" s="45"/>
      <c r="AD65" s="129"/>
      <c r="AE65" s="137"/>
      <c r="AF65" s="137"/>
      <c r="AG65" s="144"/>
      <c r="AH65" s="131"/>
      <c r="AI65" s="131"/>
      <c r="AJ65" s="131"/>
      <c r="AK65" s="57"/>
      <c r="AL65" s="57"/>
      <c r="AM65" s="56" t="s">
        <v>23</v>
      </c>
      <c r="AN65" s="117" t="s">
        <v>8</v>
      </c>
      <c r="AO65" s="128"/>
      <c r="AP65" s="56"/>
      <c r="AQ65" s="57"/>
      <c r="AR65" s="57"/>
      <c r="AS65" s="57"/>
      <c r="AT65" s="57"/>
      <c r="AU65" s="43"/>
    </row>
    <row r="66" spans="1:47" ht="24.95" customHeight="1" thickBot="1">
      <c r="C66" s="87"/>
      <c r="D66" s="26" t="s">
        <v>59</v>
      </c>
      <c r="E66" s="74"/>
      <c r="F66" s="26"/>
      <c r="G66" s="183"/>
      <c r="H66" s="5" t="s">
        <v>60</v>
      </c>
      <c r="I66" s="73"/>
      <c r="J66" s="90"/>
      <c r="K66" s="5"/>
      <c r="L66" s="5"/>
      <c r="M66" s="5"/>
      <c r="N66" s="5"/>
      <c r="O66" s="5"/>
      <c r="P66" s="26"/>
      <c r="Q66" s="17"/>
      <c r="R66" s="17"/>
      <c r="S66" s="17"/>
      <c r="T66" s="17"/>
      <c r="U66" s="17"/>
      <c r="V66" s="17"/>
      <c r="W66" s="17"/>
      <c r="X66" s="104"/>
      <c r="Y66" s="123"/>
      <c r="Z66" s="45"/>
      <c r="AA66" s="45"/>
      <c r="AB66" s="114"/>
      <c r="AC66" s="45"/>
      <c r="AD66" s="60"/>
      <c r="AE66" s="137"/>
      <c r="AF66" s="137"/>
      <c r="AG66" s="60"/>
      <c r="AH66" s="131"/>
      <c r="AI66" s="131"/>
      <c r="AJ66" s="131"/>
      <c r="AK66" s="57"/>
      <c r="AL66" s="57"/>
      <c r="AM66" s="120">
        <v>0</v>
      </c>
      <c r="AN66" s="121">
        <v>1.25</v>
      </c>
      <c r="AO66" s="57"/>
      <c r="AP66" s="120"/>
      <c r="AQ66" s="57"/>
      <c r="AR66" s="57"/>
      <c r="AS66" s="57"/>
      <c r="AT66" s="57"/>
      <c r="AU66" s="43"/>
    </row>
    <row r="67" spans="1:47" ht="1.5" customHeight="1" thickBot="1">
      <c r="A67" s="3"/>
      <c r="C67" s="87"/>
      <c r="D67" s="5"/>
      <c r="E67" s="71"/>
      <c r="F67" s="5"/>
      <c r="G67" s="5"/>
      <c r="H67" s="5"/>
      <c r="I67" s="5"/>
      <c r="J67" s="88"/>
      <c r="K67" s="5"/>
      <c r="L67" s="5"/>
      <c r="M67" s="5"/>
      <c r="N67" s="5"/>
      <c r="O67" s="5"/>
      <c r="P67" s="26"/>
      <c r="Q67" s="17"/>
      <c r="R67" s="17"/>
      <c r="S67" s="17"/>
      <c r="T67" s="17"/>
      <c r="U67" s="17"/>
      <c r="V67" s="17"/>
      <c r="W67" s="17"/>
      <c r="X67" s="104"/>
      <c r="Y67" s="132" t="s">
        <v>6</v>
      </c>
      <c r="Z67" s="45"/>
      <c r="AA67" s="45"/>
      <c r="AB67" s="149">
        <f>Z68*Z9*30</f>
        <v>0</v>
      </c>
      <c r="AC67" s="55">
        <f>AB67*AN66*CEILING(Z69/(1024),1)/1000000</f>
        <v>0</v>
      </c>
      <c r="AD67" s="60"/>
      <c r="AE67" s="137"/>
      <c r="AF67" s="137"/>
      <c r="AG67" s="138"/>
      <c r="AH67" s="131"/>
      <c r="AI67" s="131"/>
      <c r="AJ67" s="131"/>
      <c r="AK67" s="57"/>
      <c r="AL67" s="57"/>
      <c r="AM67" s="120">
        <v>10000000000</v>
      </c>
      <c r="AN67" s="121"/>
      <c r="AO67" s="120"/>
      <c r="AP67" s="120"/>
      <c r="AQ67" s="57"/>
      <c r="AR67" s="57"/>
      <c r="AS67" s="57"/>
      <c r="AT67" s="57"/>
      <c r="AU67" s="43"/>
    </row>
    <row r="68" spans="1:47" ht="9.75" customHeight="1" thickBot="1">
      <c r="A68" s="3"/>
      <c r="C68" s="87"/>
      <c r="F68" s="5"/>
      <c r="G68" s="5"/>
      <c r="H68" s="5"/>
      <c r="I68" s="5"/>
      <c r="J68" s="88"/>
      <c r="K68" s="5"/>
      <c r="L68" s="5"/>
      <c r="M68" s="5"/>
      <c r="N68" s="5"/>
      <c r="O68" s="5"/>
      <c r="P68" s="26"/>
      <c r="Q68" s="17"/>
      <c r="R68" s="17"/>
      <c r="S68" s="17"/>
      <c r="T68" s="17"/>
      <c r="U68" s="17"/>
      <c r="V68" s="17"/>
      <c r="W68" s="17"/>
      <c r="X68" s="104"/>
      <c r="Y68" s="134" t="s">
        <v>46</v>
      </c>
      <c r="Z68" s="113">
        <f>G66</f>
        <v>0</v>
      </c>
      <c r="AA68" s="49"/>
      <c r="AB68" s="114"/>
      <c r="AC68" s="45"/>
      <c r="AD68" s="45"/>
      <c r="AE68" s="45"/>
      <c r="AF68" s="45"/>
      <c r="AG68" s="45"/>
      <c r="AH68" s="45"/>
      <c r="AI68" s="45"/>
      <c r="AJ68" s="45"/>
      <c r="AK68" s="57"/>
      <c r="AL68" s="57"/>
      <c r="AM68" s="57"/>
      <c r="AN68" s="54"/>
      <c r="AO68" s="53"/>
      <c r="AP68" s="53"/>
      <c r="AQ68" s="57"/>
      <c r="AR68" s="57"/>
      <c r="AS68" s="57"/>
      <c r="AT68" s="57"/>
      <c r="AU68" s="43"/>
    </row>
    <row r="69" spans="1:47" ht="1.5" customHeight="1" thickBot="1">
      <c r="A69" s="3"/>
      <c r="C69" s="87"/>
      <c r="D69" s="13"/>
      <c r="E69" s="71"/>
      <c r="F69" s="5"/>
      <c r="G69" s="5"/>
      <c r="H69" s="5"/>
      <c r="I69" s="5"/>
      <c r="J69" s="88"/>
      <c r="K69" s="5"/>
      <c r="L69" s="5"/>
      <c r="M69" s="5"/>
      <c r="N69" s="5"/>
      <c r="O69" s="5"/>
      <c r="P69" s="26"/>
      <c r="Q69" s="17"/>
      <c r="R69" s="17"/>
      <c r="S69" s="17"/>
      <c r="T69" s="17"/>
      <c r="U69" s="17"/>
      <c r="V69" s="17"/>
      <c r="W69" s="17"/>
      <c r="X69" s="104"/>
      <c r="Y69" s="134" t="s">
        <v>47</v>
      </c>
      <c r="Z69" s="113">
        <f>G70</f>
        <v>0</v>
      </c>
      <c r="AA69" s="49"/>
      <c r="AB69" s="114"/>
      <c r="AC69" s="45"/>
      <c r="AD69" s="59"/>
      <c r="AE69" s="45"/>
      <c r="AF69" s="45"/>
      <c r="AG69" s="45"/>
      <c r="AH69" s="45"/>
      <c r="AI69" s="45"/>
      <c r="AJ69" s="45"/>
      <c r="AK69" s="153"/>
      <c r="AL69" s="153"/>
      <c r="AM69" s="153"/>
      <c r="AN69" s="154"/>
      <c r="AO69" s="57"/>
      <c r="AP69" s="54"/>
      <c r="AQ69" s="57"/>
      <c r="AR69" s="57"/>
      <c r="AS69" s="57"/>
      <c r="AT69" s="57"/>
      <c r="AU69" s="43"/>
    </row>
    <row r="70" spans="1:47" ht="24.95" customHeight="1" thickBot="1">
      <c r="A70" s="3"/>
      <c r="C70" s="87"/>
      <c r="D70" s="5" t="s">
        <v>65</v>
      </c>
      <c r="E70" s="67"/>
      <c r="F70" s="5"/>
      <c r="G70" s="183"/>
      <c r="H70" s="5" t="s">
        <v>62</v>
      </c>
      <c r="J70" s="88"/>
      <c r="K70" s="5"/>
      <c r="M70" s="5"/>
      <c r="N70" s="5"/>
      <c r="O70" s="5"/>
      <c r="P70" s="26"/>
      <c r="Q70" s="17"/>
      <c r="R70" s="17"/>
      <c r="S70" s="17"/>
      <c r="T70" s="17"/>
      <c r="U70" s="17"/>
      <c r="V70" s="17"/>
      <c r="W70" s="17"/>
      <c r="X70" s="104"/>
      <c r="Y70" s="50"/>
      <c r="Z70" s="45"/>
      <c r="AA70" s="45"/>
      <c r="AB70" s="114"/>
      <c r="AC70" s="45"/>
      <c r="AD70" s="45"/>
      <c r="AE70" s="45"/>
      <c r="AF70" s="45"/>
      <c r="AG70" s="45"/>
      <c r="AH70" s="45"/>
      <c r="AI70" s="45"/>
      <c r="AJ70" s="45"/>
      <c r="AK70" s="57"/>
      <c r="AL70" s="57"/>
      <c r="AM70" s="57"/>
      <c r="AN70" s="54"/>
      <c r="AO70" s="57"/>
      <c r="AP70" s="57"/>
      <c r="AQ70" s="57"/>
      <c r="AR70" s="57"/>
      <c r="AS70" s="57"/>
      <c r="AT70" s="57"/>
      <c r="AU70" s="43"/>
    </row>
    <row r="71" spans="1:47" ht="32.1" customHeight="1">
      <c r="C71" s="91"/>
      <c r="D71" s="92"/>
      <c r="E71" s="92"/>
      <c r="F71" s="92"/>
      <c r="G71" s="93"/>
      <c r="H71" s="93"/>
      <c r="I71" s="94"/>
      <c r="J71" s="95"/>
      <c r="K71" s="12"/>
      <c r="L71" s="7"/>
      <c r="M71" s="5"/>
      <c r="N71" s="5"/>
      <c r="O71" s="5"/>
      <c r="P71" s="28"/>
      <c r="Q71" s="104"/>
      <c r="R71" s="17"/>
      <c r="S71" s="17"/>
      <c r="T71" s="17"/>
      <c r="U71" s="17"/>
      <c r="V71" s="17"/>
      <c r="W71" s="17"/>
      <c r="X71" s="104"/>
      <c r="Y71" s="58" t="s">
        <v>9</v>
      </c>
      <c r="Z71" s="45"/>
      <c r="AA71" s="45"/>
      <c r="AB71" s="45"/>
      <c r="AC71" s="45"/>
      <c r="AD71" s="59"/>
      <c r="AE71" s="60"/>
      <c r="AF71" s="60"/>
      <c r="AG71" s="45"/>
      <c r="AH71" s="45"/>
      <c r="AI71" s="45"/>
      <c r="AJ71" s="45"/>
      <c r="AK71" s="53"/>
      <c r="AL71" s="57"/>
      <c r="AM71" s="57"/>
      <c r="AN71" s="54"/>
      <c r="AO71" s="57"/>
      <c r="AP71" s="57"/>
      <c r="AQ71" s="57"/>
      <c r="AR71" s="57"/>
      <c r="AS71" s="57"/>
      <c r="AT71" s="53"/>
      <c r="AU71" s="43"/>
    </row>
    <row r="72" spans="1:47" ht="26.25">
      <c r="A72" s="9"/>
      <c r="C72" s="9"/>
      <c r="G72" s="11"/>
      <c r="H72" s="11"/>
      <c r="I72" s="10"/>
      <c r="J72" s="10"/>
      <c r="K72" s="10"/>
      <c r="L72" s="10"/>
      <c r="M72" s="10"/>
      <c r="N72" s="10"/>
      <c r="O72" s="9"/>
      <c r="Q72" s="17"/>
      <c r="R72" s="17"/>
      <c r="S72" s="17"/>
      <c r="T72" s="17"/>
      <c r="U72" s="17"/>
      <c r="V72" s="17"/>
      <c r="W72" s="17"/>
      <c r="X72" s="104"/>
      <c r="Y72" s="58" t="s">
        <v>25</v>
      </c>
      <c r="Z72" s="45"/>
      <c r="AA72" s="45"/>
      <c r="AB72" s="45"/>
      <c r="AC72" s="45"/>
      <c r="AD72" s="59"/>
      <c r="AE72" s="60"/>
      <c r="AF72" s="60"/>
      <c r="AG72" s="45"/>
      <c r="AH72" s="45"/>
      <c r="AI72" s="45"/>
      <c r="AJ72" s="45"/>
      <c r="AK72" s="61"/>
      <c r="AL72" s="62"/>
      <c r="AM72" s="62"/>
      <c r="AN72" s="63"/>
      <c r="AO72" s="62"/>
      <c r="AP72" s="62"/>
      <c r="AQ72" s="62"/>
      <c r="AR72" s="62"/>
      <c r="AS72" s="62"/>
      <c r="AT72" s="61"/>
      <c r="AU72" s="43"/>
    </row>
    <row r="73" spans="1:47" ht="54" customHeight="1">
      <c r="C73" s="189" t="s">
        <v>127</v>
      </c>
      <c r="D73" s="190"/>
      <c r="E73" s="190"/>
      <c r="F73" s="190"/>
      <c r="G73" s="190"/>
      <c r="H73" s="190"/>
      <c r="I73" s="190"/>
      <c r="J73" s="190"/>
      <c r="K73" s="190"/>
      <c r="L73" s="190"/>
      <c r="M73" s="190"/>
      <c r="N73" s="190"/>
      <c r="O73" s="190"/>
      <c r="Q73" s="17"/>
      <c r="R73" s="17"/>
      <c r="S73" s="17"/>
      <c r="T73" s="17"/>
      <c r="U73" s="17"/>
      <c r="V73" s="17"/>
      <c r="W73" s="17"/>
      <c r="X73" s="104"/>
      <c r="Y73" s="44"/>
      <c r="Z73" s="42"/>
      <c r="AA73" s="42"/>
      <c r="AB73" s="42"/>
      <c r="AC73" s="45"/>
      <c r="AD73" s="126"/>
      <c r="AE73" s="126"/>
      <c r="AF73" s="126"/>
      <c r="AG73" s="127"/>
      <c r="AH73" s="126"/>
      <c r="AI73" s="126"/>
      <c r="AJ73" s="126"/>
      <c r="AK73" s="116"/>
      <c r="AL73" s="44"/>
      <c r="AM73" s="44"/>
      <c r="AN73" s="101"/>
      <c r="AO73" s="44"/>
      <c r="AP73" s="44"/>
      <c r="AQ73" s="50"/>
      <c r="AR73" s="50"/>
      <c r="AS73" s="50"/>
      <c r="AT73" s="50"/>
      <c r="AU73" s="43"/>
    </row>
    <row r="74" spans="1:47">
      <c r="Q74" s="17"/>
      <c r="R74" s="17"/>
      <c r="S74" s="17"/>
      <c r="T74" s="17"/>
      <c r="U74" s="17"/>
      <c r="V74" s="17"/>
      <c r="W74" s="17"/>
      <c r="X74" s="104"/>
      <c r="Y74" s="64" t="s">
        <v>48</v>
      </c>
      <c r="Z74" s="42"/>
      <c r="AA74" s="42"/>
      <c r="AB74" s="42"/>
      <c r="AC74" s="42"/>
      <c r="AD74" s="129"/>
      <c r="AE74" s="137"/>
      <c r="AF74" s="137"/>
      <c r="AG74" s="144"/>
      <c r="AH74" s="131"/>
      <c r="AI74" s="131"/>
      <c r="AJ74" s="131"/>
      <c r="AK74" s="128"/>
      <c r="AL74" s="64"/>
      <c r="AM74" s="64"/>
      <c r="AN74" s="155"/>
      <c r="AO74" s="64"/>
      <c r="AP74" s="64"/>
      <c r="AQ74" s="64"/>
      <c r="AR74" s="64"/>
      <c r="AS74" s="64"/>
      <c r="AT74" s="64"/>
      <c r="AU74" s="43"/>
    </row>
    <row r="75" spans="1:47">
      <c r="Q75" s="17"/>
      <c r="R75" s="17"/>
      <c r="S75" s="17"/>
      <c r="T75" s="17"/>
      <c r="U75" s="17"/>
      <c r="V75" s="17"/>
      <c r="W75" s="17"/>
      <c r="X75" s="104"/>
      <c r="Y75" s="64" t="s">
        <v>49</v>
      </c>
      <c r="Z75" s="42"/>
      <c r="AA75" s="42"/>
      <c r="AB75" s="42"/>
      <c r="AC75" s="42"/>
      <c r="AD75" s="60"/>
      <c r="AE75" s="137"/>
      <c r="AF75" s="137"/>
      <c r="AG75" s="60"/>
      <c r="AH75" s="131"/>
      <c r="AI75" s="131"/>
      <c r="AJ75" s="131"/>
      <c r="AK75" s="156"/>
      <c r="AL75" s="65"/>
      <c r="AM75" s="65"/>
      <c r="AN75" s="157"/>
      <c r="AO75" s="65"/>
      <c r="AP75" s="65"/>
      <c r="AQ75" s="65"/>
      <c r="AR75" s="65"/>
      <c r="AS75" s="65"/>
      <c r="AT75" s="65"/>
      <c r="AU75" s="43"/>
    </row>
    <row r="76" spans="1:47">
      <c r="Q76" s="17"/>
      <c r="R76" s="17"/>
      <c r="S76" s="17"/>
      <c r="T76" s="158"/>
      <c r="U76" s="17"/>
      <c r="V76" s="17"/>
      <c r="W76" s="17"/>
      <c r="X76" s="104"/>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row>
    <row r="77" spans="1:47">
      <c r="Q77" s="17"/>
      <c r="R77" s="17"/>
      <c r="S77" s="17"/>
      <c r="T77" s="17"/>
      <c r="U77" s="17"/>
      <c r="V77" s="17"/>
      <c r="W77" s="17"/>
      <c r="X77" s="104"/>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row>
    <row r="78" spans="1:47">
      <c r="Q78" s="17"/>
      <c r="R78" s="17"/>
      <c r="S78" s="17"/>
      <c r="T78" s="17"/>
      <c r="U78" s="162" t="s">
        <v>79</v>
      </c>
      <c r="V78" s="17"/>
      <c r="W78" s="17"/>
      <c r="X78" s="104"/>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row>
    <row r="79" spans="1:47" ht="27">
      <c r="Q79" s="17"/>
      <c r="R79" s="17"/>
      <c r="S79" s="100"/>
      <c r="T79" s="17"/>
      <c r="U79" s="151"/>
      <c r="V79" s="100" t="s">
        <v>66</v>
      </c>
      <c r="W79" s="100" t="s">
        <v>67</v>
      </c>
      <c r="X79" s="100" t="s">
        <v>68</v>
      </c>
      <c r="Y79" s="100" t="s">
        <v>69</v>
      </c>
      <c r="Z79" s="100" t="s">
        <v>70</v>
      </c>
      <c r="AA79" s="100" t="s">
        <v>71</v>
      </c>
      <c r="AB79" s="100" t="s">
        <v>72</v>
      </c>
      <c r="AC79" s="100" t="s">
        <v>73</v>
      </c>
      <c r="AD79" s="100" t="s">
        <v>74</v>
      </c>
      <c r="AE79" s="100" t="s">
        <v>75</v>
      </c>
      <c r="AF79" s="100" t="s">
        <v>81</v>
      </c>
      <c r="AG79" s="100" t="s">
        <v>95</v>
      </c>
      <c r="AI79" s="151"/>
      <c r="AJ79" s="151"/>
      <c r="AK79" s="151"/>
      <c r="AL79" s="151"/>
      <c r="AM79" s="151"/>
      <c r="AN79" s="151"/>
      <c r="AO79" s="151"/>
      <c r="AP79" s="151"/>
      <c r="AQ79" s="151"/>
      <c r="AR79" s="151"/>
      <c r="AS79" s="151"/>
      <c r="AT79" s="151"/>
    </row>
    <row r="80" spans="1:47">
      <c r="Q80" s="17"/>
      <c r="R80" s="17"/>
      <c r="S80" s="100"/>
      <c r="T80" s="17"/>
      <c r="U80" s="151" t="s">
        <v>1</v>
      </c>
      <c r="V80" s="159">
        <v>0</v>
      </c>
      <c r="W80" s="159">
        <v>0</v>
      </c>
      <c r="X80" s="159">
        <v>0</v>
      </c>
      <c r="Y80" s="159">
        <v>0</v>
      </c>
      <c r="Z80" s="159">
        <v>0.2</v>
      </c>
      <c r="AA80" s="159">
        <v>0.2</v>
      </c>
      <c r="AB80" s="159">
        <v>0.65</v>
      </c>
      <c r="AC80" s="159">
        <v>0.2</v>
      </c>
      <c r="AD80" s="159">
        <v>0.5</v>
      </c>
      <c r="AE80" s="159">
        <v>0.65</v>
      </c>
      <c r="AF80" s="172">
        <v>0.15</v>
      </c>
      <c r="AG80" s="159">
        <v>0.2</v>
      </c>
      <c r="AI80" s="151"/>
      <c r="AJ80" s="151"/>
      <c r="AK80" s="151"/>
      <c r="AL80" s="151"/>
      <c r="AM80" s="151"/>
      <c r="AN80" s="151"/>
      <c r="AO80" s="151"/>
      <c r="AP80" s="151"/>
      <c r="AQ80" s="151"/>
      <c r="AR80" s="151"/>
      <c r="AS80" s="151"/>
      <c r="AT80" s="151"/>
    </row>
    <row r="81" spans="17:46">
      <c r="Q81" s="17"/>
      <c r="R81" s="17"/>
      <c r="S81" s="100"/>
      <c r="T81" s="17"/>
      <c r="U81" s="17"/>
      <c r="V81" s="17"/>
      <c r="W81" s="17"/>
      <c r="X81" s="104"/>
      <c r="Y81" s="151"/>
      <c r="Z81" s="151"/>
      <c r="AA81" s="151"/>
      <c r="AB81" s="151"/>
      <c r="AC81" s="151"/>
      <c r="AD81" s="151"/>
      <c r="AE81" s="151"/>
      <c r="AF81" s="151"/>
      <c r="AG81" s="151"/>
      <c r="AI81" s="151"/>
      <c r="AJ81" s="151"/>
      <c r="AK81" s="151"/>
      <c r="AL81" s="151"/>
      <c r="AM81" s="151"/>
      <c r="AN81" s="151"/>
      <c r="AO81" s="151"/>
      <c r="AP81" s="151"/>
      <c r="AQ81" s="151"/>
      <c r="AR81" s="151"/>
      <c r="AS81" s="151"/>
      <c r="AT81" s="151"/>
    </row>
    <row r="82" spans="17:46">
      <c r="Q82" s="17"/>
      <c r="R82" s="17"/>
      <c r="S82" s="100"/>
      <c r="T82" s="17"/>
      <c r="U82" s="17"/>
      <c r="V82" s="17"/>
      <c r="W82" s="17"/>
      <c r="X82" s="104"/>
      <c r="Y82" s="151"/>
      <c r="Z82" s="151"/>
      <c r="AA82" s="151"/>
      <c r="AB82" s="151"/>
      <c r="AC82" s="151"/>
      <c r="AD82" s="151"/>
      <c r="AE82" s="151"/>
      <c r="AF82" s="151"/>
      <c r="AG82" s="151"/>
      <c r="AI82" s="151"/>
      <c r="AJ82" s="151"/>
      <c r="AK82" s="151"/>
      <c r="AL82" s="151"/>
      <c r="AM82" s="151"/>
      <c r="AN82" s="151"/>
      <c r="AO82" s="151"/>
      <c r="AP82" s="151"/>
      <c r="AQ82" s="151"/>
      <c r="AR82" s="151"/>
      <c r="AS82" s="151"/>
      <c r="AT82" s="151"/>
    </row>
    <row r="83" spans="17:46">
      <c r="S83" s="100"/>
      <c r="U83" s="162" t="s">
        <v>80</v>
      </c>
    </row>
    <row r="84" spans="17:46" ht="27">
      <c r="S84" s="100"/>
      <c r="U84" s="151"/>
      <c r="V84" s="100" t="s">
        <v>66</v>
      </c>
      <c r="W84" s="100" t="s">
        <v>67</v>
      </c>
      <c r="X84" s="100" t="s">
        <v>68</v>
      </c>
      <c r="Y84" s="100" t="s">
        <v>69</v>
      </c>
      <c r="Z84" s="100" t="s">
        <v>70</v>
      </c>
      <c r="AA84" s="100" t="s">
        <v>71</v>
      </c>
      <c r="AB84" s="100" t="s">
        <v>72</v>
      </c>
      <c r="AC84" s="100" t="s">
        <v>73</v>
      </c>
      <c r="AD84" s="100" t="s">
        <v>74</v>
      </c>
      <c r="AE84" s="100" t="s">
        <v>75</v>
      </c>
      <c r="AF84" s="100" t="s">
        <v>81</v>
      </c>
      <c r="AG84" s="100" t="s">
        <v>95</v>
      </c>
    </row>
    <row r="85" spans="17:46">
      <c r="U85" s="151" t="s">
        <v>2</v>
      </c>
      <c r="V85" s="159">
        <v>0</v>
      </c>
      <c r="W85" s="159">
        <v>0</v>
      </c>
      <c r="X85" s="159">
        <v>0</v>
      </c>
      <c r="Y85" s="159">
        <v>0</v>
      </c>
      <c r="Z85" s="159">
        <v>0.2</v>
      </c>
      <c r="AA85" s="159">
        <v>0.2</v>
      </c>
      <c r="AB85" s="159">
        <v>0.65</v>
      </c>
      <c r="AC85" s="159">
        <v>0.2</v>
      </c>
      <c r="AD85" s="159">
        <v>0.5</v>
      </c>
      <c r="AE85" s="159">
        <v>0.65</v>
      </c>
      <c r="AF85" s="173">
        <v>0.05</v>
      </c>
      <c r="AG85" s="159">
        <v>0.2</v>
      </c>
    </row>
    <row r="86" spans="17:46">
      <c r="U86" s="151" t="s">
        <v>76</v>
      </c>
      <c r="V86" s="159">
        <v>0</v>
      </c>
      <c r="W86" s="159">
        <v>0</v>
      </c>
      <c r="X86" s="159">
        <v>0</v>
      </c>
      <c r="Y86" s="159">
        <v>0</v>
      </c>
      <c r="Z86" s="159">
        <v>0.2</v>
      </c>
      <c r="AA86" s="159">
        <v>0.2</v>
      </c>
      <c r="AB86" s="159">
        <v>0.4</v>
      </c>
      <c r="AC86" s="159">
        <v>0.2</v>
      </c>
      <c r="AD86" s="159">
        <v>0.4</v>
      </c>
      <c r="AE86" s="159">
        <v>0.5</v>
      </c>
      <c r="AF86" s="173">
        <v>0.05</v>
      </c>
      <c r="AG86" s="159">
        <v>0.2</v>
      </c>
    </row>
    <row r="87" spans="17:46">
      <c r="U87" s="151" t="s">
        <v>77</v>
      </c>
      <c r="V87" s="159">
        <v>0</v>
      </c>
      <c r="W87" s="159">
        <v>0</v>
      </c>
      <c r="X87" s="159">
        <v>0</v>
      </c>
      <c r="Y87" s="159">
        <v>0</v>
      </c>
      <c r="Z87" s="159">
        <v>0.2</v>
      </c>
      <c r="AA87" s="159">
        <v>0.2</v>
      </c>
      <c r="AB87" s="159">
        <v>0.65</v>
      </c>
      <c r="AC87" s="159">
        <v>0.2</v>
      </c>
      <c r="AD87" s="159">
        <v>0.5</v>
      </c>
      <c r="AE87" s="159">
        <v>0.65</v>
      </c>
      <c r="AF87" s="173">
        <v>0.05</v>
      </c>
      <c r="AG87" s="159">
        <v>0.2</v>
      </c>
    </row>
  </sheetData>
  <sheetProtection algorithmName="SHA-512" hashValue="Tiv5GJCtsr5QzGLSWBvG21Xgi8G8WEkTXzIFM6B5ho2f2YipebN0OHsqPyXjL3Z+S4aoLh7sUvM3kbzwTaKzfA==" saltValue="yRsYs9yRGgWw3AFdDKEP2Q==" spinCount="100000" sheet="1" selectLockedCells="1"/>
  <mergeCells count="2">
    <mergeCell ref="C73:O73"/>
    <mergeCell ref="AM6:AN6"/>
  </mergeCells>
  <phoneticPr fontId="29" type="noConversion"/>
  <dataValidations count="3">
    <dataValidation type="list" allowBlank="1" showInputMessage="1" showErrorMessage="1" sqref="G11">
      <formula1>$R$6:$V$6</formula1>
    </dataValidation>
    <dataValidation type="custom" allowBlank="1" showInputMessage="1" showErrorMessage="1" sqref="D6">
      <formula1>Devices_droplist</formula1>
    </dataValidation>
    <dataValidation type="list" allowBlank="1" showInputMessage="1" showErrorMessage="1" sqref="I6">
      <formula1>$V$79:$AG$79</formula1>
    </dataValidation>
  </dataValidations>
  <pageMargins left="0.7" right="0.7" top="0.75" bottom="0.75" header="0.3" footer="0.3"/>
  <pageSetup scale="64" orientation="portrait" r:id="rId1"/>
  <ignoredErrors>
    <ignoredError sqref="Q1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locked="0" defaultSize="0" autoFill="0" autoLine="0" autoPict="0">
                <anchor moveWithCells="1">
                  <from>
                    <xdr:col>3</xdr:col>
                    <xdr:colOff>9525</xdr:colOff>
                    <xdr:row>62</xdr:row>
                    <xdr:rowOff>533400</xdr:rowOff>
                  </from>
                  <to>
                    <xdr:col>5</xdr:col>
                    <xdr:colOff>342900</xdr:colOff>
                    <xdr:row>64</xdr:row>
                    <xdr:rowOff>9525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3</xdr:col>
                    <xdr:colOff>28575</xdr:colOff>
                    <xdr:row>54</xdr:row>
                    <xdr:rowOff>0</xdr:rowOff>
                  </from>
                  <to>
                    <xdr:col>5</xdr:col>
                    <xdr:colOff>342900</xdr:colOff>
                    <xdr:row>55</xdr:row>
                    <xdr:rowOff>0</xdr:rowOff>
                  </to>
                </anchor>
              </controlPr>
            </control>
          </mc:Choice>
        </mc:AlternateContent>
        <mc:AlternateContent xmlns:mc="http://schemas.openxmlformats.org/markup-compatibility/2006">
          <mc:Choice Requires="x14">
            <control shapeId="3073" r:id="rId6" name="Check Box 1">
              <controlPr locked="0" defaultSize="0" autoFill="0" autoLine="0" autoPict="0">
                <anchor moveWithCells="1">
                  <from>
                    <xdr:col>2</xdr:col>
                    <xdr:colOff>790575</xdr:colOff>
                    <xdr:row>26</xdr:row>
                    <xdr:rowOff>0</xdr:rowOff>
                  </from>
                  <to>
                    <xdr:col>5</xdr:col>
                    <xdr:colOff>333375</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AWS IoT Pricing Calculator</vt:lpstr>
      <vt:lpstr>Connected_droplist</vt:lpstr>
      <vt:lpstr>'AWS IoT Pricing Calculator'!Devices_droplist</vt:lpstr>
      <vt:lpstr>'AWS IoT Pricing Calculator'!Print_Area</vt:lpstr>
      <vt:lpstr>RegionList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Yu, Alvin</cp:lastModifiedBy>
  <dcterms:created xsi:type="dcterms:W3CDTF">2017-10-16T17:10:31Z</dcterms:created>
  <dcterms:modified xsi:type="dcterms:W3CDTF">2018-11-17T01:50:31Z</dcterms:modified>
</cp:coreProperties>
</file>